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9.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10.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1.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2.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3.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4.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7988AC51-03A9-4439-AE7B-EAB24F6F7A4E}" xr6:coauthVersionLast="47" xr6:coauthVersionMax="47" xr10:uidLastSave="{00000000-0000-0000-0000-000000000000}"/>
  <bookViews>
    <workbookView xWindow="-108" yWindow="-108" windowWidth="30936" windowHeight="16896" tabRatio="882" activeTab="3" xr2:uid="{00000000-000D-0000-FFFF-FFFF00000000}"/>
  </bookViews>
  <sheets>
    <sheet name="Index" sheetId="1" r:id="rId1"/>
    <sheet name="Read_Me" sheetId="2" r:id="rId2"/>
    <sheet name="Settings" sheetId="51" r:id="rId3"/>
    <sheet name="Current" sheetId="135" r:id="rId4"/>
    <sheet name="DTE_Lifespans_existing" sheetId="132" r:id="rId5"/>
    <sheet name="Use_case_lifespans" sheetId="136" r:id="rId6"/>
    <sheet name="New_missions" sheetId="137" r:id="rId7"/>
    <sheet name="lifespans_all" sheetId="138" r:id="rId8"/>
    <sheet name="Current_DTE" sheetId="140" r:id="rId9"/>
    <sheet name="DTE_mission_minutes" sheetId="133" r:id="rId10"/>
    <sheet name="DTE_demand_forecast" sheetId="134" r:id="rId11"/>
    <sheet name="Current_SR" sheetId="123" r:id="rId12"/>
    <sheet name="SR_mission_minutes" sheetId="146" r:id="rId13"/>
    <sheet name="SR_demand_forecast" sheetId="147" r:id="rId14"/>
    <sheet name="Minutes_by_use_case" sheetId="141" r:id="rId15"/>
    <sheet name="Costs" sheetId="129" r:id="rId16"/>
    <sheet name="DTE_cost_per_minute_forecast" sheetId="144" r:id="rId17"/>
    <sheet name="SR_cost_per_minute_forecast" sheetId="152" r:id="rId18"/>
    <sheet name="Lifespans" sheetId="142" r:id="rId19"/>
    <sheet name="Demand_forecast_by_use_case" sheetId="143" r:id="rId20"/>
    <sheet name="Demand_forecast_by_replacement" sheetId="153" r:id="rId21"/>
    <sheet name="DTE_cost_by_use_case" sheetId="145" r:id="rId22"/>
    <sheet name="SR_cost_by_use_case" sheetId="151" r:id="rId23"/>
    <sheet name="Aggregate_costs" sheetId="150" r:id="rId24"/>
  </sheets>
  <definedNames>
    <definedName name="_xlnm._FilterDatabase" localSheetId="3" hidden="1">Current!$L$56:$L$92</definedName>
    <definedName name="_xlnm._FilterDatabase" localSheetId="8" hidden="1">Current_DTE!$A$1:$W$48</definedName>
    <definedName name="_xlnm._FilterDatabase" localSheetId="10" hidden="1">DTE_demand_forecast!$A$1:$V$48</definedName>
    <definedName name="_xlnm._FilterDatabase" localSheetId="4" hidden="1">DTE_Lifespans_existing!$A$1:$W$48</definedName>
    <definedName name="_xlnm._FilterDatabase" localSheetId="9" hidden="1">DTE_mission_minutes!$A$1:$W$48</definedName>
    <definedName name="_xlnm._FilterDatabase" localSheetId="7" hidden="1">lifespans_all!$A$1:$W$48</definedName>
    <definedName name="_xlnm._FilterDatabase" localSheetId="14" hidden="1">Minutes_by_use_case!$A$1:$U$47</definedName>
    <definedName name="_xlnm._FilterDatabase" localSheetId="6" hidden="1">New_missions!$A$1:$W$52</definedName>
    <definedName name="_xlnm._FilterDatabase" localSheetId="5" hidden="1">Use_case_lifespans!$A$1:$W$48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94" i="137" l="1"/>
  <c r="Q6" i="51"/>
  <c r="P6" i="51"/>
  <c r="M51" i="51"/>
  <c r="V60" i="51"/>
  <c r="V61" i="51" s="1"/>
  <c r="V55" i="51"/>
  <c r="V57" i="51" s="1"/>
  <c r="V58" i="51" s="1"/>
  <c r="V49" i="51"/>
  <c r="V51" i="51" s="1"/>
  <c r="V52" i="51" s="1"/>
  <c r="F15" i="137" l="1"/>
  <c r="E15" i="137"/>
  <c r="E58" i="51" l="1"/>
  <c r="B10" i="152"/>
  <c r="B9" i="152"/>
  <c r="B8" i="152"/>
  <c r="B7" i="152"/>
  <c r="B6" i="152"/>
  <c r="B5" i="152"/>
  <c r="B4" i="152"/>
  <c r="B3" i="152"/>
  <c r="B4" i="144"/>
  <c r="B5" i="144"/>
  <c r="B6" i="144"/>
  <c r="B7" i="144"/>
  <c r="B8" i="144"/>
  <c r="B9" i="144"/>
  <c r="B10" i="144"/>
  <c r="B3" i="144"/>
  <c r="C3" i="141"/>
  <c r="C4" i="141"/>
  <c r="C5" i="141"/>
  <c r="C6" i="141"/>
  <c r="C7" i="141"/>
  <c r="C8" i="141"/>
  <c r="C9" i="141"/>
  <c r="C2" i="141"/>
  <c r="E45" i="51" l="1"/>
  <c r="C7" i="129" s="1"/>
  <c r="X7" i="129" s="1"/>
  <c r="B11" i="129"/>
  <c r="B12" i="129"/>
  <c r="B13" i="129"/>
  <c r="E51" i="51"/>
  <c r="P13" i="129" s="1"/>
  <c r="E50" i="51"/>
  <c r="V12" i="129" s="1"/>
  <c r="E49" i="51"/>
  <c r="U11" i="129" s="1"/>
  <c r="E47" i="51"/>
  <c r="L9" i="129" s="1"/>
  <c r="E46" i="51"/>
  <c r="O8" i="129" s="1"/>
  <c r="E44" i="51"/>
  <c r="C6" i="129" s="1"/>
  <c r="X6" i="129" s="1"/>
  <c r="E43" i="51"/>
  <c r="C5" i="129" s="1"/>
  <c r="X5" i="129" s="1"/>
  <c r="E42" i="51"/>
  <c r="C4" i="129" s="1"/>
  <c r="X4" i="129" s="1"/>
  <c r="E41" i="51"/>
  <c r="C3" i="129" s="1"/>
  <c r="X3" i="129" s="1"/>
  <c r="E40" i="51"/>
  <c r="C2" i="129" s="1"/>
  <c r="X2" i="129" s="1"/>
  <c r="E59" i="51"/>
  <c r="C19" i="129" s="1"/>
  <c r="X19" i="129" s="1"/>
  <c r="E60" i="51"/>
  <c r="C20" i="129" s="1"/>
  <c r="X20" i="129" s="1"/>
  <c r="E61" i="51"/>
  <c r="C21" i="129" s="1"/>
  <c r="X21" i="129" s="1"/>
  <c r="E62" i="51"/>
  <c r="C22" i="129" s="1"/>
  <c r="X22" i="129" s="1"/>
  <c r="E63" i="51"/>
  <c r="C23" i="129" s="1"/>
  <c r="X23" i="129" s="1"/>
  <c r="E64" i="51"/>
  <c r="C24" i="129" s="1"/>
  <c r="X24" i="129" s="1"/>
  <c r="E65" i="51"/>
  <c r="C25" i="129" s="1"/>
  <c r="E66" i="51"/>
  <c r="C26" i="129" s="1"/>
  <c r="E67" i="51"/>
  <c r="C27" i="129" s="1"/>
  <c r="E68" i="51"/>
  <c r="C28" i="129" s="1"/>
  <c r="E69" i="51"/>
  <c r="C29" i="129" s="1"/>
  <c r="C18" i="129"/>
  <c r="X18" i="129" s="1"/>
  <c r="J2" i="146"/>
  <c r="N46" i="146"/>
  <c r="M47" i="146"/>
  <c r="T48" i="146"/>
  <c r="H49" i="146"/>
  <c r="K50" i="146"/>
  <c r="I26" i="146"/>
  <c r="U44" i="146"/>
  <c r="B4" i="141"/>
  <c r="B5" i="141"/>
  <c r="B6" i="141"/>
  <c r="B7" i="141"/>
  <c r="B8" i="141"/>
  <c r="B9" i="141"/>
  <c r="B3" i="141"/>
  <c r="B2" i="141"/>
  <c r="R44" i="146"/>
  <c r="G45" i="146"/>
  <c r="H45" i="146"/>
  <c r="I45" i="146"/>
  <c r="J45" i="146"/>
  <c r="K45" i="146"/>
  <c r="L45" i="146"/>
  <c r="M45" i="146"/>
  <c r="N45" i="146"/>
  <c r="O45" i="146"/>
  <c r="Q45" i="146"/>
  <c r="R45" i="146"/>
  <c r="S45" i="146"/>
  <c r="T45" i="146"/>
  <c r="U45" i="146"/>
  <c r="V45" i="146"/>
  <c r="W45" i="146"/>
  <c r="G46" i="146"/>
  <c r="H46" i="146"/>
  <c r="J46" i="146"/>
  <c r="K46" i="146"/>
  <c r="L46" i="146"/>
  <c r="M46" i="146"/>
  <c r="Q46" i="146"/>
  <c r="R46" i="146"/>
  <c r="S46" i="146"/>
  <c r="T46" i="146"/>
  <c r="U46" i="146"/>
  <c r="V46" i="146"/>
  <c r="G47" i="146"/>
  <c r="H47" i="146"/>
  <c r="I47" i="146"/>
  <c r="J47" i="146"/>
  <c r="K47" i="146"/>
  <c r="L47" i="146"/>
  <c r="N47" i="146"/>
  <c r="O47" i="146"/>
  <c r="Q47" i="146"/>
  <c r="R47" i="146"/>
  <c r="S47" i="146"/>
  <c r="U47" i="146"/>
  <c r="V47" i="146"/>
  <c r="W47" i="146"/>
  <c r="G48" i="146"/>
  <c r="S48" i="146"/>
  <c r="U48" i="146"/>
  <c r="I49" i="146"/>
  <c r="P49" i="146"/>
  <c r="Q49" i="146"/>
  <c r="U49" i="146"/>
  <c r="V49" i="146"/>
  <c r="G51" i="146"/>
  <c r="H51" i="146"/>
  <c r="I51" i="146"/>
  <c r="J51" i="146"/>
  <c r="N51" i="146"/>
  <c r="O51" i="146"/>
  <c r="E45" i="146"/>
  <c r="F45" i="146"/>
  <c r="E46" i="146"/>
  <c r="F46" i="146"/>
  <c r="F47" i="146"/>
  <c r="D45" i="146"/>
  <c r="D46" i="146"/>
  <c r="D47" i="146"/>
  <c r="D24" i="133"/>
  <c r="AA12" i="132"/>
  <c r="AA13" i="132"/>
  <c r="AA14" i="132"/>
  <c r="AA15" i="132"/>
  <c r="AA16" i="132"/>
  <c r="AA17" i="132"/>
  <c r="AA18" i="132"/>
  <c r="AA11" i="132"/>
  <c r="E2" i="146"/>
  <c r="F2" i="146"/>
  <c r="G2" i="146"/>
  <c r="H2" i="146"/>
  <c r="I2" i="146"/>
  <c r="K2" i="146"/>
  <c r="L2" i="146"/>
  <c r="M2" i="146"/>
  <c r="M2" i="147" s="1"/>
  <c r="N2" i="146"/>
  <c r="N2" i="147" s="1"/>
  <c r="O2" i="146"/>
  <c r="P2" i="146"/>
  <c r="Q2" i="146"/>
  <c r="Q2" i="147" s="1"/>
  <c r="R2" i="146"/>
  <c r="R2" i="147" s="1"/>
  <c r="T2" i="146"/>
  <c r="U2" i="146"/>
  <c r="V2" i="146"/>
  <c r="W2" i="146"/>
  <c r="E3" i="146"/>
  <c r="F3" i="146"/>
  <c r="G3" i="146"/>
  <c r="H3" i="146"/>
  <c r="I3" i="146"/>
  <c r="J3" i="146"/>
  <c r="L3" i="146"/>
  <c r="M3" i="146"/>
  <c r="N3" i="146"/>
  <c r="O3" i="146"/>
  <c r="P3" i="146"/>
  <c r="P3" i="147" s="1"/>
  <c r="Q3" i="146"/>
  <c r="R3" i="146"/>
  <c r="S3" i="146"/>
  <c r="T3" i="146"/>
  <c r="V3" i="146"/>
  <c r="W3" i="146"/>
  <c r="E5" i="146"/>
  <c r="F5" i="146"/>
  <c r="F5" i="147" s="1"/>
  <c r="G5" i="146"/>
  <c r="G5" i="147" s="1"/>
  <c r="H5" i="146"/>
  <c r="H5" i="147" s="1"/>
  <c r="J5" i="146"/>
  <c r="J5" i="147" s="1"/>
  <c r="K5" i="146"/>
  <c r="L5" i="146"/>
  <c r="L5" i="147" s="1"/>
  <c r="M5" i="146"/>
  <c r="M5" i="147" s="1"/>
  <c r="N5" i="146"/>
  <c r="N5" i="147" s="1"/>
  <c r="O5" i="146"/>
  <c r="O5" i="147" s="1"/>
  <c r="P5" i="146"/>
  <c r="P5" i="147" s="1"/>
  <c r="Q5" i="146"/>
  <c r="R5" i="146"/>
  <c r="S5" i="146"/>
  <c r="T5" i="146"/>
  <c r="U5" i="146"/>
  <c r="V5" i="146"/>
  <c r="E6" i="146"/>
  <c r="E31" i="147" s="1"/>
  <c r="F6" i="146"/>
  <c r="F31" i="147" s="1"/>
  <c r="G6" i="146"/>
  <c r="G31" i="147" s="1"/>
  <c r="H6" i="146"/>
  <c r="I6" i="146"/>
  <c r="J6" i="146"/>
  <c r="K6" i="146"/>
  <c r="L6" i="146"/>
  <c r="M6" i="146"/>
  <c r="N6" i="146"/>
  <c r="O6" i="146"/>
  <c r="P6" i="146"/>
  <c r="Q6" i="146"/>
  <c r="Q6" i="147" s="1"/>
  <c r="R6" i="146"/>
  <c r="R6" i="147" s="1"/>
  <c r="S6" i="146"/>
  <c r="T6" i="146"/>
  <c r="U6" i="146"/>
  <c r="V6" i="146"/>
  <c r="V31" i="147" s="1"/>
  <c r="W6" i="146"/>
  <c r="E9" i="146"/>
  <c r="F9" i="146"/>
  <c r="G9" i="146"/>
  <c r="H9" i="146"/>
  <c r="I9" i="146"/>
  <c r="J9" i="146"/>
  <c r="K9" i="146"/>
  <c r="L9" i="146"/>
  <c r="M9" i="146"/>
  <c r="N9" i="146"/>
  <c r="O9" i="146"/>
  <c r="P9" i="146"/>
  <c r="Q9" i="146"/>
  <c r="R9" i="146"/>
  <c r="S9" i="146"/>
  <c r="T9" i="146"/>
  <c r="V9" i="146"/>
  <c r="W9" i="146"/>
  <c r="E10" i="146"/>
  <c r="F10" i="146"/>
  <c r="F10" i="147" s="1"/>
  <c r="G10" i="146"/>
  <c r="H10" i="146"/>
  <c r="I10" i="146"/>
  <c r="J10" i="146"/>
  <c r="K10" i="146"/>
  <c r="L10" i="146"/>
  <c r="M10" i="146"/>
  <c r="N10" i="146"/>
  <c r="O10" i="146"/>
  <c r="P10" i="146"/>
  <c r="Q10" i="146"/>
  <c r="R10" i="146"/>
  <c r="S10" i="146"/>
  <c r="S10" i="147" s="1"/>
  <c r="T10" i="146"/>
  <c r="T10" i="147" s="1"/>
  <c r="U10" i="146"/>
  <c r="W10" i="146"/>
  <c r="E11" i="146"/>
  <c r="E11" i="147" s="1"/>
  <c r="F11" i="146"/>
  <c r="G11" i="146"/>
  <c r="G15" i="147" s="1"/>
  <c r="H11" i="146"/>
  <c r="I11" i="146"/>
  <c r="J11" i="146"/>
  <c r="K11" i="146"/>
  <c r="K15" i="147" s="1"/>
  <c r="L11" i="146"/>
  <c r="L15" i="147" s="1"/>
  <c r="M11" i="146"/>
  <c r="M15" i="147" s="1"/>
  <c r="N11" i="146"/>
  <c r="O11" i="146"/>
  <c r="P11" i="146"/>
  <c r="Q11" i="146"/>
  <c r="R11" i="146"/>
  <c r="S11" i="146"/>
  <c r="T11" i="146"/>
  <c r="U11" i="146"/>
  <c r="V11" i="146"/>
  <c r="E12" i="146"/>
  <c r="E12" i="147" s="1"/>
  <c r="F12" i="146"/>
  <c r="G12" i="146"/>
  <c r="H12" i="146"/>
  <c r="I12" i="146"/>
  <c r="J12" i="146"/>
  <c r="K12" i="146"/>
  <c r="K12" i="147" s="1"/>
  <c r="L12" i="146"/>
  <c r="L12" i="147" s="1"/>
  <c r="M12" i="146"/>
  <c r="N12" i="146"/>
  <c r="O12" i="146"/>
  <c r="O12" i="147" s="1"/>
  <c r="P12" i="146"/>
  <c r="Q12" i="146"/>
  <c r="R12" i="146"/>
  <c r="S12" i="146"/>
  <c r="T12" i="146"/>
  <c r="U12" i="146"/>
  <c r="V12" i="146"/>
  <c r="W12" i="146"/>
  <c r="F13" i="146"/>
  <c r="G13" i="146"/>
  <c r="H13" i="146"/>
  <c r="I13" i="146"/>
  <c r="J13" i="146"/>
  <c r="K13" i="146"/>
  <c r="L13" i="146"/>
  <c r="L13" i="147" s="1"/>
  <c r="M13" i="146"/>
  <c r="N13" i="146"/>
  <c r="O13" i="146"/>
  <c r="P13" i="146"/>
  <c r="Q13" i="146"/>
  <c r="Q13" i="147" s="1"/>
  <c r="R13" i="146"/>
  <c r="R13" i="147" s="1"/>
  <c r="S13" i="146"/>
  <c r="T13" i="146"/>
  <c r="U13" i="146"/>
  <c r="V13" i="146"/>
  <c r="W13" i="146"/>
  <c r="L14" i="146"/>
  <c r="I16" i="146"/>
  <c r="J16" i="146"/>
  <c r="K16" i="146"/>
  <c r="L16" i="146"/>
  <c r="M16" i="146"/>
  <c r="N16" i="146"/>
  <c r="O16" i="146"/>
  <c r="S16" i="146"/>
  <c r="E17" i="146"/>
  <c r="F17" i="146"/>
  <c r="G17" i="146"/>
  <c r="H17" i="146"/>
  <c r="I17" i="146"/>
  <c r="J17" i="146"/>
  <c r="L17" i="146"/>
  <c r="M17" i="146"/>
  <c r="N17" i="146"/>
  <c r="O17" i="146"/>
  <c r="O17" i="147" s="1"/>
  <c r="P17" i="146"/>
  <c r="Q17" i="146"/>
  <c r="Q17" i="147" s="1"/>
  <c r="R17" i="146"/>
  <c r="R17" i="147" s="1"/>
  <c r="S17" i="146"/>
  <c r="T17" i="146"/>
  <c r="U17" i="146"/>
  <c r="V17" i="146"/>
  <c r="W17" i="146"/>
  <c r="E18" i="146"/>
  <c r="E18" i="147" s="1"/>
  <c r="F18" i="146"/>
  <c r="F18" i="147" s="1"/>
  <c r="G18" i="146"/>
  <c r="H18" i="146"/>
  <c r="I18" i="146"/>
  <c r="J18" i="146"/>
  <c r="K18" i="146"/>
  <c r="M18" i="146"/>
  <c r="N18" i="146"/>
  <c r="O18" i="146"/>
  <c r="P18" i="146"/>
  <c r="Q18" i="146"/>
  <c r="R18" i="146"/>
  <c r="R18" i="147" s="1"/>
  <c r="S18" i="146"/>
  <c r="S18" i="147" s="1"/>
  <c r="T18" i="146"/>
  <c r="U18" i="146"/>
  <c r="V18" i="146"/>
  <c r="W18" i="146"/>
  <c r="E19" i="146"/>
  <c r="E19" i="147" s="1"/>
  <c r="F19" i="146"/>
  <c r="F19" i="147" s="1"/>
  <c r="G19" i="146"/>
  <c r="G19" i="147" s="1"/>
  <c r="H19" i="146"/>
  <c r="H19" i="147" s="1"/>
  <c r="I19" i="146"/>
  <c r="J19" i="146"/>
  <c r="J19" i="147" s="1"/>
  <c r="K19" i="146"/>
  <c r="L19" i="146"/>
  <c r="N19" i="146"/>
  <c r="O19" i="146"/>
  <c r="P19" i="146"/>
  <c r="Q19" i="146"/>
  <c r="R19" i="146"/>
  <c r="S19" i="146"/>
  <c r="T19" i="146"/>
  <c r="U19" i="146"/>
  <c r="V19" i="146"/>
  <c r="W19" i="146"/>
  <c r="O20" i="146"/>
  <c r="E22" i="146"/>
  <c r="F22" i="146"/>
  <c r="F168" i="147" s="1"/>
  <c r="G22" i="146"/>
  <c r="H22" i="146"/>
  <c r="I22" i="146"/>
  <c r="K22" i="146"/>
  <c r="L22" i="146"/>
  <c r="M22" i="146"/>
  <c r="N22" i="146"/>
  <c r="O22" i="146"/>
  <c r="P22" i="146"/>
  <c r="R22" i="146"/>
  <c r="R95" i="147" s="1"/>
  <c r="T22" i="146"/>
  <c r="U22" i="146"/>
  <c r="U22" i="147" s="1"/>
  <c r="V22" i="146"/>
  <c r="V22" i="147" s="1"/>
  <c r="W22" i="146"/>
  <c r="W22" i="147" s="1"/>
  <c r="E23" i="146"/>
  <c r="F23" i="146"/>
  <c r="F23" i="147" s="1"/>
  <c r="G23" i="146"/>
  <c r="H23" i="146"/>
  <c r="I23" i="146"/>
  <c r="I96" i="147" s="1"/>
  <c r="J23" i="146"/>
  <c r="J96" i="147" s="1"/>
  <c r="K23" i="146"/>
  <c r="K96" i="147" s="1"/>
  <c r="L23" i="146"/>
  <c r="L96" i="147" s="1"/>
  <c r="N23" i="146"/>
  <c r="N96" i="147" s="1"/>
  <c r="O23" i="146"/>
  <c r="P23" i="146"/>
  <c r="P23" i="147" s="1"/>
  <c r="Q23" i="146"/>
  <c r="Q23" i="147" s="1"/>
  <c r="S23" i="146"/>
  <c r="S169" i="147" s="1"/>
  <c r="U23" i="146"/>
  <c r="U23" i="147" s="1"/>
  <c r="V23" i="146"/>
  <c r="V96" i="147" s="1"/>
  <c r="W23" i="146"/>
  <c r="E24" i="146"/>
  <c r="E97" i="147" s="1"/>
  <c r="F24" i="146"/>
  <c r="F97" i="147" s="1"/>
  <c r="G24" i="146"/>
  <c r="G97" i="147" s="1"/>
  <c r="H24" i="146"/>
  <c r="I24" i="146"/>
  <c r="I24" i="147" s="1"/>
  <c r="J24" i="146"/>
  <c r="K24" i="146"/>
  <c r="L24" i="146"/>
  <c r="M24" i="146"/>
  <c r="N24" i="146"/>
  <c r="O24" i="146"/>
  <c r="Q24" i="146"/>
  <c r="Q170" i="147" s="1"/>
  <c r="R24" i="146"/>
  <c r="T24" i="146"/>
  <c r="T24" i="147" s="1"/>
  <c r="V24" i="146"/>
  <c r="V170" i="147" s="1"/>
  <c r="W24" i="146"/>
  <c r="W24" i="147" s="1"/>
  <c r="E25" i="146"/>
  <c r="E25" i="147" s="1"/>
  <c r="F25" i="146"/>
  <c r="F98" i="147" s="1"/>
  <c r="G25" i="146"/>
  <c r="G98" i="147" s="1"/>
  <c r="H25" i="146"/>
  <c r="H98" i="147" s="1"/>
  <c r="I25" i="146"/>
  <c r="I25" i="147" s="1"/>
  <c r="J25" i="146"/>
  <c r="K25" i="146"/>
  <c r="L25" i="146"/>
  <c r="M25" i="146"/>
  <c r="N25" i="146"/>
  <c r="O25" i="146"/>
  <c r="P25" i="146"/>
  <c r="Q25" i="146"/>
  <c r="R25" i="146"/>
  <c r="S25" i="146"/>
  <c r="U25" i="146"/>
  <c r="U171" i="147" s="1"/>
  <c r="W25" i="146"/>
  <c r="W25" i="147" s="1"/>
  <c r="R26" i="146"/>
  <c r="S26" i="146"/>
  <c r="T26" i="146"/>
  <c r="U26" i="146"/>
  <c r="E27" i="146"/>
  <c r="F27" i="146"/>
  <c r="G27" i="146"/>
  <c r="G27" i="147" s="1"/>
  <c r="H27" i="146"/>
  <c r="I27" i="146"/>
  <c r="J27" i="146"/>
  <c r="K27" i="146"/>
  <c r="L27" i="146"/>
  <c r="M27" i="146"/>
  <c r="N27" i="146"/>
  <c r="O27" i="146"/>
  <c r="P27" i="146"/>
  <c r="Q27" i="146"/>
  <c r="R27" i="146"/>
  <c r="S27" i="146"/>
  <c r="T27" i="146"/>
  <c r="U27" i="146"/>
  <c r="V27" i="146"/>
  <c r="V27" i="147" s="1"/>
  <c r="W27" i="146"/>
  <c r="E28" i="146"/>
  <c r="F28" i="146"/>
  <c r="F28" i="147" s="1"/>
  <c r="G28" i="146"/>
  <c r="G28" i="147" s="1"/>
  <c r="H28" i="146"/>
  <c r="H28" i="147" s="1"/>
  <c r="I28" i="146"/>
  <c r="J28" i="146"/>
  <c r="K28" i="146"/>
  <c r="K28" i="147" s="1"/>
  <c r="L28" i="146"/>
  <c r="M28" i="146"/>
  <c r="M28" i="147" s="1"/>
  <c r="N28" i="146"/>
  <c r="O28" i="146"/>
  <c r="P28" i="146"/>
  <c r="Q28" i="146"/>
  <c r="R28" i="146"/>
  <c r="S28" i="146"/>
  <c r="T28" i="146"/>
  <c r="U28" i="146"/>
  <c r="U28" i="147" s="1"/>
  <c r="V28" i="146"/>
  <c r="V28" i="147" s="1"/>
  <c r="W28" i="146"/>
  <c r="E29" i="146"/>
  <c r="F29" i="146"/>
  <c r="G29" i="146"/>
  <c r="H29" i="146"/>
  <c r="I29" i="146"/>
  <c r="J29" i="146"/>
  <c r="K29" i="146"/>
  <c r="L29" i="146"/>
  <c r="M29" i="146"/>
  <c r="N29" i="146"/>
  <c r="O29" i="146"/>
  <c r="P29" i="146"/>
  <c r="P29" i="147" s="1"/>
  <c r="Q29" i="146"/>
  <c r="Q29" i="147" s="1"/>
  <c r="R29" i="146"/>
  <c r="R29" i="147" s="1"/>
  <c r="S29" i="146"/>
  <c r="S29" i="147" s="1"/>
  <c r="T29" i="146"/>
  <c r="T29" i="147" s="1"/>
  <c r="U29" i="146"/>
  <c r="U29" i="147" s="1"/>
  <c r="V29" i="146"/>
  <c r="V29" i="147" s="1"/>
  <c r="W29" i="146"/>
  <c r="W29" i="147" s="1"/>
  <c r="F30" i="146"/>
  <c r="E31" i="146"/>
  <c r="N31" i="146"/>
  <c r="E32" i="146"/>
  <c r="E32" i="147" s="1"/>
  <c r="F32" i="146"/>
  <c r="G32" i="146"/>
  <c r="H32" i="146"/>
  <c r="I32" i="146"/>
  <c r="J32" i="146"/>
  <c r="K32" i="146"/>
  <c r="L32" i="146"/>
  <c r="M32" i="146"/>
  <c r="N32" i="146"/>
  <c r="N32" i="147" s="1"/>
  <c r="O32" i="146"/>
  <c r="P32" i="146"/>
  <c r="Q32" i="146"/>
  <c r="R32" i="146"/>
  <c r="S32" i="146"/>
  <c r="T32" i="146"/>
  <c r="U32" i="146"/>
  <c r="V32" i="146"/>
  <c r="W32" i="146"/>
  <c r="E33" i="146"/>
  <c r="F33" i="146"/>
  <c r="F33" i="147" s="1"/>
  <c r="G33" i="146"/>
  <c r="H33" i="146"/>
  <c r="I33" i="146"/>
  <c r="J33" i="146"/>
  <c r="K33" i="146"/>
  <c r="L33" i="146"/>
  <c r="M33" i="146"/>
  <c r="N33" i="146"/>
  <c r="O33" i="146"/>
  <c r="P33" i="146"/>
  <c r="P33" i="147" s="1"/>
  <c r="Q33" i="146"/>
  <c r="Q33" i="147" s="1"/>
  <c r="R33" i="146"/>
  <c r="S33" i="146"/>
  <c r="T33" i="146"/>
  <c r="U33" i="146"/>
  <c r="U33" i="147" s="1"/>
  <c r="V33" i="146"/>
  <c r="V33" i="147" s="1"/>
  <c r="W33" i="146"/>
  <c r="W33" i="147" s="1"/>
  <c r="E34" i="146"/>
  <c r="F34" i="146"/>
  <c r="G34" i="146"/>
  <c r="H34" i="146"/>
  <c r="I34" i="146"/>
  <c r="J34" i="146"/>
  <c r="K34" i="146"/>
  <c r="L34" i="146"/>
  <c r="M34" i="146"/>
  <c r="N34" i="146"/>
  <c r="O34" i="146"/>
  <c r="P34" i="146"/>
  <c r="Q34" i="146"/>
  <c r="R34" i="146"/>
  <c r="S34" i="146"/>
  <c r="T34" i="146"/>
  <c r="T34" i="147" s="1"/>
  <c r="U34" i="146"/>
  <c r="U34" i="147" s="1"/>
  <c r="V34" i="146"/>
  <c r="V34" i="147" s="1"/>
  <c r="W34" i="146"/>
  <c r="W34" i="147" s="1"/>
  <c r="G35" i="146"/>
  <c r="J35" i="146"/>
  <c r="J35" i="147" s="1"/>
  <c r="K35" i="146"/>
  <c r="L35" i="146"/>
  <c r="M35" i="146"/>
  <c r="N35" i="146"/>
  <c r="O35" i="146"/>
  <c r="P35" i="146"/>
  <c r="F36" i="146"/>
  <c r="E37" i="146"/>
  <c r="F37" i="146"/>
  <c r="G37" i="146"/>
  <c r="H37" i="146"/>
  <c r="I37" i="146"/>
  <c r="I37" i="147" s="1"/>
  <c r="J37" i="146"/>
  <c r="K37" i="146"/>
  <c r="L37" i="146"/>
  <c r="M37" i="146"/>
  <c r="N37" i="146"/>
  <c r="O37" i="146"/>
  <c r="P37" i="146"/>
  <c r="P37" i="147" s="1"/>
  <c r="Q37" i="146"/>
  <c r="R37" i="146"/>
  <c r="S37" i="146"/>
  <c r="T37" i="146"/>
  <c r="U37" i="146"/>
  <c r="U37" i="147" s="1"/>
  <c r="V37" i="146"/>
  <c r="W37" i="146"/>
  <c r="E38" i="146"/>
  <c r="F38" i="146"/>
  <c r="G38" i="146"/>
  <c r="H38" i="146"/>
  <c r="I38" i="146"/>
  <c r="J38" i="146"/>
  <c r="K38" i="146"/>
  <c r="K38" i="147" s="1"/>
  <c r="L38" i="146"/>
  <c r="M38" i="146"/>
  <c r="N38" i="146"/>
  <c r="O38" i="146"/>
  <c r="P38" i="146"/>
  <c r="Q38" i="146"/>
  <c r="R38" i="146"/>
  <c r="S38" i="146"/>
  <c r="T38" i="146"/>
  <c r="T38" i="147" s="1"/>
  <c r="U38" i="146"/>
  <c r="U38" i="147" s="1"/>
  <c r="V38" i="146"/>
  <c r="W38" i="146"/>
  <c r="E39" i="146"/>
  <c r="F39" i="146"/>
  <c r="G39" i="146"/>
  <c r="G39" i="147" s="1"/>
  <c r="H39" i="146"/>
  <c r="H39" i="147" s="1"/>
  <c r="I39" i="146"/>
  <c r="I39" i="147" s="1"/>
  <c r="J39" i="146"/>
  <c r="K39" i="146"/>
  <c r="L39" i="146"/>
  <c r="M39" i="146"/>
  <c r="N39" i="146"/>
  <c r="O39" i="146"/>
  <c r="P39" i="146"/>
  <c r="Q39" i="146"/>
  <c r="S39" i="146"/>
  <c r="T39" i="146"/>
  <c r="U39" i="146"/>
  <c r="V39" i="146"/>
  <c r="W39" i="146"/>
  <c r="E40" i="146"/>
  <c r="F40" i="146"/>
  <c r="G40" i="146"/>
  <c r="G40" i="147" s="1"/>
  <c r="H40" i="146"/>
  <c r="H40" i="147" s="1"/>
  <c r="I40" i="146"/>
  <c r="I40" i="147" s="1"/>
  <c r="J40" i="146"/>
  <c r="J40" i="147" s="1"/>
  <c r="K40" i="146"/>
  <c r="L40" i="146"/>
  <c r="M40" i="146"/>
  <c r="N40" i="146"/>
  <c r="O40" i="146"/>
  <c r="P40" i="146"/>
  <c r="Q40" i="146"/>
  <c r="R40" i="146"/>
  <c r="T40" i="146"/>
  <c r="U40" i="146"/>
  <c r="V40" i="146"/>
  <c r="W40" i="146"/>
  <c r="E41" i="146"/>
  <c r="F41" i="146"/>
  <c r="G41" i="146"/>
  <c r="G41" i="147" s="1"/>
  <c r="H41" i="146"/>
  <c r="I41" i="146"/>
  <c r="I41" i="147" s="1"/>
  <c r="J41" i="146"/>
  <c r="J41" i="147" s="1"/>
  <c r="K41" i="146"/>
  <c r="L41" i="146"/>
  <c r="M41" i="146"/>
  <c r="N41" i="146"/>
  <c r="O41" i="146"/>
  <c r="P41" i="146"/>
  <c r="Q41" i="146"/>
  <c r="R41" i="146"/>
  <c r="S41" i="146"/>
  <c r="U41" i="146"/>
  <c r="V41" i="146"/>
  <c r="W41" i="146"/>
  <c r="E42" i="146"/>
  <c r="F42" i="146"/>
  <c r="G42" i="146"/>
  <c r="H42" i="146"/>
  <c r="I42" i="146"/>
  <c r="I42" i="147" s="1"/>
  <c r="J42" i="146"/>
  <c r="J42" i="147" s="1"/>
  <c r="K42" i="146"/>
  <c r="L42" i="146"/>
  <c r="M42" i="146"/>
  <c r="N42" i="146"/>
  <c r="O42" i="146"/>
  <c r="P42" i="146"/>
  <c r="Q42" i="146"/>
  <c r="R42" i="146"/>
  <c r="S42" i="146"/>
  <c r="S42" i="147" s="1"/>
  <c r="T42" i="146"/>
  <c r="U42" i="146"/>
  <c r="V42" i="146"/>
  <c r="W42" i="146"/>
  <c r="E43" i="146"/>
  <c r="F43" i="146"/>
  <c r="G43" i="146"/>
  <c r="H43" i="146"/>
  <c r="I43" i="146"/>
  <c r="J43" i="146"/>
  <c r="K43" i="146"/>
  <c r="L43" i="146"/>
  <c r="M43" i="146"/>
  <c r="N43" i="146"/>
  <c r="O43" i="146"/>
  <c r="P43" i="146"/>
  <c r="Q43" i="146"/>
  <c r="R43" i="146"/>
  <c r="S43" i="146"/>
  <c r="T43" i="146"/>
  <c r="U43" i="146"/>
  <c r="V43" i="146"/>
  <c r="W43" i="146"/>
  <c r="D3" i="146"/>
  <c r="D3" i="147" s="1"/>
  <c r="D5" i="146"/>
  <c r="D6" i="146"/>
  <c r="D9" i="146"/>
  <c r="D10" i="146"/>
  <c r="D11" i="146"/>
  <c r="D12" i="146"/>
  <c r="D12" i="147" s="1"/>
  <c r="D13" i="146"/>
  <c r="D17" i="146"/>
  <c r="D18" i="146"/>
  <c r="D19" i="146"/>
  <c r="D22" i="146"/>
  <c r="D22" i="147" s="1"/>
  <c r="D23" i="146"/>
  <c r="D23" i="147" s="1"/>
  <c r="D24" i="146"/>
  <c r="D25" i="146"/>
  <c r="D27" i="146"/>
  <c r="D28" i="146"/>
  <c r="D29" i="146"/>
  <c r="D32" i="146"/>
  <c r="D33" i="146"/>
  <c r="D34" i="146"/>
  <c r="D37" i="146"/>
  <c r="D38" i="146"/>
  <c r="D39" i="146"/>
  <c r="D40" i="146"/>
  <c r="D41" i="146"/>
  <c r="D42" i="146"/>
  <c r="D43" i="146"/>
  <c r="D2" i="146"/>
  <c r="P2" i="123"/>
  <c r="P3" i="123"/>
  <c r="P4" i="123"/>
  <c r="P5" i="123"/>
  <c r="P6" i="123"/>
  <c r="P7" i="123"/>
  <c r="P8" i="123"/>
  <c r="P9" i="123"/>
  <c r="P10" i="123"/>
  <c r="P11" i="123"/>
  <c r="P12" i="123"/>
  <c r="P13" i="123"/>
  <c r="P14" i="123"/>
  <c r="P15" i="123"/>
  <c r="P16" i="123"/>
  <c r="P17" i="123"/>
  <c r="P18" i="123"/>
  <c r="P19" i="123"/>
  <c r="P20" i="123"/>
  <c r="P21" i="123"/>
  <c r="P22" i="123"/>
  <c r="P23" i="123"/>
  <c r="P24" i="123"/>
  <c r="P25" i="123"/>
  <c r="P26" i="123"/>
  <c r="P27" i="123"/>
  <c r="P28" i="123"/>
  <c r="P29" i="123"/>
  <c r="P30" i="123"/>
  <c r="P31" i="123"/>
  <c r="P32" i="123"/>
  <c r="P33" i="123"/>
  <c r="P34" i="123"/>
  <c r="P35" i="123"/>
  <c r="P36" i="123"/>
  <c r="P37" i="123"/>
  <c r="P38" i="123"/>
  <c r="P39" i="123"/>
  <c r="P40" i="123"/>
  <c r="P41" i="123"/>
  <c r="P42" i="123"/>
  <c r="P43" i="123"/>
  <c r="O45" i="123"/>
  <c r="N45" i="123"/>
  <c r="M45" i="123"/>
  <c r="L45" i="123"/>
  <c r="K45" i="123"/>
  <c r="J45" i="123"/>
  <c r="I45" i="123"/>
  <c r="H45" i="123"/>
  <c r="G45" i="123"/>
  <c r="F45" i="123"/>
  <c r="E45" i="123"/>
  <c r="D45" i="123"/>
  <c r="V24" i="147" l="1"/>
  <c r="C10" i="129"/>
  <c r="E10" i="129" s="1"/>
  <c r="C9" i="129"/>
  <c r="G9" i="129"/>
  <c r="F9" i="129"/>
  <c r="D11" i="129"/>
  <c r="D12" i="129"/>
  <c r="P11" i="129"/>
  <c r="O11" i="129"/>
  <c r="N11" i="129"/>
  <c r="M11" i="129"/>
  <c r="E9" i="129"/>
  <c r="L11" i="129"/>
  <c r="K11" i="129"/>
  <c r="V9" i="129"/>
  <c r="U9" i="129"/>
  <c r="U12" i="129"/>
  <c r="T12" i="129"/>
  <c r="T11" i="129"/>
  <c r="G12" i="129"/>
  <c r="F12" i="129"/>
  <c r="E12" i="129"/>
  <c r="S11" i="129"/>
  <c r="S12" i="129"/>
  <c r="R12" i="129"/>
  <c r="F11" i="129"/>
  <c r="P12" i="129"/>
  <c r="Q9" i="129"/>
  <c r="P9" i="129"/>
  <c r="M12" i="129"/>
  <c r="K9" i="129"/>
  <c r="I26" i="129"/>
  <c r="J12" i="129"/>
  <c r="J9" i="129"/>
  <c r="H26" i="129"/>
  <c r="I11" i="129"/>
  <c r="S9" i="129"/>
  <c r="O12" i="129"/>
  <c r="J26" i="129"/>
  <c r="I12" i="129"/>
  <c r="G26" i="129"/>
  <c r="T9" i="129"/>
  <c r="J11" i="129"/>
  <c r="Q12" i="129"/>
  <c r="I9" i="129"/>
  <c r="H12" i="129"/>
  <c r="H9" i="129"/>
  <c r="R28" i="129"/>
  <c r="D26" i="129"/>
  <c r="Q28" i="129"/>
  <c r="D13" i="129"/>
  <c r="K28" i="129"/>
  <c r="V27" i="129"/>
  <c r="O13" i="129"/>
  <c r="F26" i="129"/>
  <c r="D27" i="129"/>
  <c r="T27" i="129"/>
  <c r="M13" i="129"/>
  <c r="T29" i="129"/>
  <c r="L13" i="129"/>
  <c r="D29" i="129"/>
  <c r="R27" i="129"/>
  <c r="Q27" i="129"/>
  <c r="J13" i="129"/>
  <c r="I29" i="129"/>
  <c r="P27" i="129"/>
  <c r="I13" i="129"/>
  <c r="V13" i="129"/>
  <c r="H29" i="129"/>
  <c r="P29" i="129"/>
  <c r="O27" i="129"/>
  <c r="H13" i="129"/>
  <c r="U13" i="129"/>
  <c r="G29" i="129"/>
  <c r="N27" i="129"/>
  <c r="G13" i="129"/>
  <c r="F29" i="129"/>
  <c r="M27" i="129"/>
  <c r="F13" i="129"/>
  <c r="M29" i="129"/>
  <c r="E13" i="129"/>
  <c r="L29" i="129"/>
  <c r="I28" i="129"/>
  <c r="K29" i="129"/>
  <c r="V26" i="129"/>
  <c r="C13" i="129"/>
  <c r="H27" i="129"/>
  <c r="V28" i="129"/>
  <c r="U26" i="129"/>
  <c r="C11" i="129"/>
  <c r="E11" i="129"/>
  <c r="G27" i="129"/>
  <c r="U28" i="129"/>
  <c r="M26" i="129"/>
  <c r="S13" i="129"/>
  <c r="U27" i="129"/>
  <c r="N13" i="129"/>
  <c r="E26" i="129"/>
  <c r="D28" i="129"/>
  <c r="S27" i="129"/>
  <c r="S29" i="129"/>
  <c r="K13" i="129"/>
  <c r="J29" i="129"/>
  <c r="R29" i="129"/>
  <c r="Q29" i="129"/>
  <c r="O29" i="129"/>
  <c r="T13" i="129"/>
  <c r="N29" i="129"/>
  <c r="E29" i="129"/>
  <c r="L27" i="129"/>
  <c r="J28" i="129"/>
  <c r="K27" i="129"/>
  <c r="F27" i="129"/>
  <c r="T28" i="129"/>
  <c r="L26" i="129"/>
  <c r="D9" i="129"/>
  <c r="R9" i="129"/>
  <c r="E27" i="129"/>
  <c r="S28" i="129"/>
  <c r="K26" i="129"/>
  <c r="H25" i="129"/>
  <c r="M25" i="129"/>
  <c r="I27" i="129"/>
  <c r="O26" i="129"/>
  <c r="D25" i="129"/>
  <c r="V25" i="129"/>
  <c r="U25" i="129"/>
  <c r="S25" i="129"/>
  <c r="R25" i="129"/>
  <c r="Q25" i="129"/>
  <c r="J25" i="129"/>
  <c r="P25" i="129"/>
  <c r="I25" i="129"/>
  <c r="O25" i="129"/>
  <c r="N25" i="129"/>
  <c r="G25" i="129"/>
  <c r="N26" i="129"/>
  <c r="R13" i="129"/>
  <c r="L12" i="129"/>
  <c r="V8" i="129"/>
  <c r="H28" i="129"/>
  <c r="F25" i="129"/>
  <c r="P28" i="129"/>
  <c r="T26" i="129"/>
  <c r="L25" i="129"/>
  <c r="Q13" i="129"/>
  <c r="K12" i="129"/>
  <c r="G28" i="129"/>
  <c r="E25" i="129"/>
  <c r="O28" i="129"/>
  <c r="S26" i="129"/>
  <c r="K25" i="129"/>
  <c r="F28" i="129"/>
  <c r="V29" i="129"/>
  <c r="N28" i="129"/>
  <c r="R26" i="129"/>
  <c r="E28" i="129"/>
  <c r="U29" i="129"/>
  <c r="M28" i="129"/>
  <c r="Q26" i="129"/>
  <c r="T25" i="129"/>
  <c r="J27" i="129"/>
  <c r="L28" i="129"/>
  <c r="P26" i="129"/>
  <c r="H8" i="129"/>
  <c r="G8" i="129"/>
  <c r="F8" i="129"/>
  <c r="J8" i="129"/>
  <c r="M8" i="129"/>
  <c r="C8" i="129"/>
  <c r="N8" i="129"/>
  <c r="L8" i="129"/>
  <c r="U8" i="129"/>
  <c r="T8" i="129"/>
  <c r="D8" i="129"/>
  <c r="I8" i="129"/>
  <c r="K8" i="129"/>
  <c r="S8" i="129"/>
  <c r="E8" i="129"/>
  <c r="H11" i="129"/>
  <c r="C12" i="129"/>
  <c r="N12" i="129"/>
  <c r="G11" i="129"/>
  <c r="N9" i="129"/>
  <c r="R8" i="129"/>
  <c r="Q8" i="129"/>
  <c r="P8" i="129"/>
  <c r="R11" i="129"/>
  <c r="M9" i="129"/>
  <c r="V11" i="129"/>
  <c r="O9" i="129"/>
  <c r="Q11" i="129"/>
  <c r="O7" i="146"/>
  <c r="O7" i="147" s="1"/>
  <c r="F50" i="146"/>
  <c r="H16" i="146"/>
  <c r="H16" i="147" s="1"/>
  <c r="L7" i="146"/>
  <c r="L7" i="147" s="1"/>
  <c r="E48" i="146"/>
  <c r="Q48" i="146"/>
  <c r="G16" i="146"/>
  <c r="G16" i="147" s="1"/>
  <c r="I7" i="146"/>
  <c r="I7" i="147" s="1"/>
  <c r="P48" i="146"/>
  <c r="P24" i="146"/>
  <c r="P97" i="147" s="1"/>
  <c r="M23" i="146"/>
  <c r="M96" i="147" s="1"/>
  <c r="J22" i="146"/>
  <c r="J22" i="147" s="1"/>
  <c r="M19" i="146"/>
  <c r="M19" i="147" s="1"/>
  <c r="L18" i="146"/>
  <c r="K17" i="146"/>
  <c r="K17" i="147" s="1"/>
  <c r="V14" i="146"/>
  <c r="V14" i="147" s="1"/>
  <c r="E13" i="146"/>
  <c r="W11" i="146"/>
  <c r="V10" i="146"/>
  <c r="U9" i="146"/>
  <c r="U9" i="147" s="1"/>
  <c r="H7" i="146"/>
  <c r="H7" i="147" s="1"/>
  <c r="W5" i="146"/>
  <c r="W5" i="147" s="1"/>
  <c r="U3" i="146"/>
  <c r="U3" i="147" s="1"/>
  <c r="S2" i="146"/>
  <c r="S2" i="147" s="1"/>
  <c r="E47" i="146"/>
  <c r="K48" i="146"/>
  <c r="W46" i="146"/>
  <c r="P45" i="146"/>
  <c r="J48" i="146"/>
  <c r="I48" i="146"/>
  <c r="H48" i="146"/>
  <c r="M21" i="146"/>
  <c r="L21" i="146"/>
  <c r="L21" i="147" s="1"/>
  <c r="W16" i="146"/>
  <c r="E36" i="146"/>
  <c r="K21" i="146"/>
  <c r="U16" i="146"/>
  <c r="U16" i="147" s="1"/>
  <c r="T47" i="146"/>
  <c r="T16" i="146"/>
  <c r="E50" i="146"/>
  <c r="O15" i="146"/>
  <c r="F49" i="146"/>
  <c r="T49" i="146"/>
  <c r="I35" i="146"/>
  <c r="I35" i="147" s="1"/>
  <c r="T31" i="146"/>
  <c r="N15" i="146"/>
  <c r="U7" i="146"/>
  <c r="U7" i="147" s="1"/>
  <c r="E49" i="146"/>
  <c r="S49" i="146"/>
  <c r="H35" i="146"/>
  <c r="H35" i="147" s="1"/>
  <c r="S31" i="146"/>
  <c r="J15" i="146"/>
  <c r="Q7" i="146"/>
  <c r="I5" i="146"/>
  <c r="K3" i="146"/>
  <c r="F48" i="146"/>
  <c r="R49" i="146"/>
  <c r="P47" i="146"/>
  <c r="I46" i="146"/>
  <c r="T44" i="146"/>
  <c r="S30" i="146"/>
  <c r="S30" i="147" s="1"/>
  <c r="K14" i="146"/>
  <c r="K14" i="147" s="1"/>
  <c r="P2" i="147"/>
  <c r="H44" i="146"/>
  <c r="Q44" i="146"/>
  <c r="O2" i="147"/>
  <c r="G7" i="146"/>
  <c r="G7" i="147" s="1"/>
  <c r="L30" i="146"/>
  <c r="L30" i="147" s="1"/>
  <c r="N20" i="146"/>
  <c r="F7" i="146"/>
  <c r="F4" i="146"/>
  <c r="S32" i="147"/>
  <c r="W4" i="146"/>
  <c r="V97" i="147"/>
  <c r="J30" i="146"/>
  <c r="J30" i="147" s="1"/>
  <c r="M20" i="146"/>
  <c r="E4" i="146"/>
  <c r="F25" i="147"/>
  <c r="R30" i="146"/>
  <c r="M30" i="146"/>
  <c r="M30" i="147" s="1"/>
  <c r="W36" i="146"/>
  <c r="W36" i="147" s="1"/>
  <c r="H30" i="146"/>
  <c r="H30" i="147" s="1"/>
  <c r="W26" i="146"/>
  <c r="E44" i="146"/>
  <c r="K36" i="146"/>
  <c r="K36" i="147" s="1"/>
  <c r="G30" i="146"/>
  <c r="G30" i="147" s="1"/>
  <c r="V26" i="146"/>
  <c r="P51" i="146"/>
  <c r="U98" i="147"/>
  <c r="Q38" i="147"/>
  <c r="F32" i="147"/>
  <c r="M15" i="146"/>
  <c r="L15" i="146"/>
  <c r="S31" i="147"/>
  <c r="J17" i="147"/>
  <c r="D16" i="146"/>
  <c r="V36" i="146"/>
  <c r="V36" i="147" s="1"/>
  <c r="I30" i="146"/>
  <c r="I30" i="147" s="1"/>
  <c r="V16" i="146"/>
  <c r="K15" i="146"/>
  <c r="K16" i="147"/>
  <c r="R48" i="146"/>
  <c r="S44" i="146"/>
  <c r="E30" i="146"/>
  <c r="E30" i="147" s="1"/>
  <c r="R16" i="146"/>
  <c r="R16" i="147" s="1"/>
  <c r="U14" i="146"/>
  <c r="W8" i="146"/>
  <c r="W8" i="147" s="1"/>
  <c r="D44" i="146"/>
  <c r="N48" i="146"/>
  <c r="O44" i="146"/>
  <c r="N17" i="147"/>
  <c r="M17" i="147"/>
  <c r="L17" i="147"/>
  <c r="I16" i="147"/>
  <c r="O48" i="146"/>
  <c r="P44" i="146"/>
  <c r="Q16" i="146"/>
  <c r="P14" i="146"/>
  <c r="W7" i="146"/>
  <c r="H25" i="147"/>
  <c r="D49" i="146"/>
  <c r="M48" i="146"/>
  <c r="N44" i="146"/>
  <c r="V169" i="147"/>
  <c r="L18" i="147"/>
  <c r="G32" i="147"/>
  <c r="I15" i="146"/>
  <c r="P16" i="146"/>
  <c r="M14" i="146"/>
  <c r="V7" i="146"/>
  <c r="G25" i="147"/>
  <c r="D48" i="146"/>
  <c r="L48" i="146"/>
  <c r="I44" i="146"/>
  <c r="E170" i="147"/>
  <c r="H31" i="146"/>
  <c r="V25" i="146"/>
  <c r="V98" i="147" s="1"/>
  <c r="U24" i="146"/>
  <c r="T23" i="146"/>
  <c r="T169" i="147" s="1"/>
  <c r="S22" i="146"/>
  <c r="S168" i="147" s="1"/>
  <c r="V20" i="146"/>
  <c r="F16" i="146"/>
  <c r="G8" i="146"/>
  <c r="D38" i="147"/>
  <c r="E24" i="147"/>
  <c r="G49" i="146"/>
  <c r="P46" i="146"/>
  <c r="L2" i="147"/>
  <c r="Q40" i="147"/>
  <c r="D8" i="146"/>
  <c r="U36" i="146"/>
  <c r="M31" i="146"/>
  <c r="J14" i="146"/>
  <c r="V8" i="146"/>
  <c r="V8" i="147" s="1"/>
  <c r="M13" i="147"/>
  <c r="T36" i="146"/>
  <c r="T36" i="147" s="1"/>
  <c r="K31" i="146"/>
  <c r="N26" i="146"/>
  <c r="I14" i="146"/>
  <c r="U8" i="146"/>
  <c r="D39" i="147"/>
  <c r="D31" i="146"/>
  <c r="S36" i="146"/>
  <c r="J31" i="146"/>
  <c r="K26" i="146"/>
  <c r="I21" i="146"/>
  <c r="I21" i="147" s="1"/>
  <c r="H14" i="146"/>
  <c r="P8" i="146"/>
  <c r="P8" i="147" s="1"/>
  <c r="D30" i="146"/>
  <c r="D4" i="146"/>
  <c r="D4" i="147" s="1"/>
  <c r="R36" i="146"/>
  <c r="I31" i="146"/>
  <c r="W20" i="146"/>
  <c r="G14" i="146"/>
  <c r="P38" i="147"/>
  <c r="Q36" i="146"/>
  <c r="Q36" i="147" s="1"/>
  <c r="P36" i="146"/>
  <c r="P36" i="147" s="1"/>
  <c r="G31" i="146"/>
  <c r="T20" i="146"/>
  <c r="E16" i="146"/>
  <c r="F8" i="146"/>
  <c r="W48" i="146"/>
  <c r="O8" i="146"/>
  <c r="O8" i="147" s="1"/>
  <c r="O46" i="146"/>
  <c r="T41" i="146"/>
  <c r="S40" i="146"/>
  <c r="S40" i="147" s="1"/>
  <c r="R39" i="146"/>
  <c r="L36" i="146"/>
  <c r="L36" i="147" s="1"/>
  <c r="F31" i="146"/>
  <c r="T25" i="146"/>
  <c r="T98" i="147" s="1"/>
  <c r="S24" i="146"/>
  <c r="S170" i="147" s="1"/>
  <c r="R23" i="146"/>
  <c r="R169" i="147" s="1"/>
  <c r="Q22" i="146"/>
  <c r="Q168" i="147" s="1"/>
  <c r="S20" i="146"/>
  <c r="P15" i="146"/>
  <c r="E8" i="146"/>
  <c r="G35" i="147"/>
  <c r="R22" i="147"/>
  <c r="F44" i="146"/>
  <c r="V48" i="146"/>
  <c r="F27" i="147"/>
  <c r="J11" i="147"/>
  <c r="J15" i="147"/>
  <c r="F13" i="147"/>
  <c r="W10" i="147"/>
  <c r="P40" i="147"/>
  <c r="O40" i="147"/>
  <c r="D41" i="147"/>
  <c r="H34" i="147"/>
  <c r="H41" i="147"/>
  <c r="T2" i="147"/>
  <c r="W96" i="147"/>
  <c r="W169" i="147"/>
  <c r="F15" i="147"/>
  <c r="F11" i="147"/>
  <c r="N20" i="147"/>
  <c r="P41" i="147"/>
  <c r="W28" i="147"/>
  <c r="U43" i="147"/>
  <c r="U26" i="147"/>
  <c r="D9" i="147"/>
  <c r="Q41" i="147"/>
  <c r="F39" i="147"/>
  <c r="O32" i="147"/>
  <c r="W30" i="146"/>
  <c r="W30" i="147" s="1"/>
  <c r="F14" i="146"/>
  <c r="T8" i="146"/>
  <c r="T8" i="147" s="1"/>
  <c r="M44" i="146"/>
  <c r="O36" i="146"/>
  <c r="W31" i="146"/>
  <c r="V30" i="146"/>
  <c r="E14" i="146"/>
  <c r="S8" i="146"/>
  <c r="S8" i="147" s="1"/>
  <c r="O41" i="147"/>
  <c r="D11" i="147"/>
  <c r="M51" i="146"/>
  <c r="L44" i="146"/>
  <c r="D21" i="146"/>
  <c r="N36" i="146"/>
  <c r="F35" i="146"/>
  <c r="F35" i="147" s="1"/>
  <c r="V31" i="146"/>
  <c r="U30" i="146"/>
  <c r="Q26" i="146"/>
  <c r="Q26" i="147" s="1"/>
  <c r="W21" i="146"/>
  <c r="W21" i="147" s="1"/>
  <c r="E15" i="146"/>
  <c r="R8" i="146"/>
  <c r="R8" i="147" s="1"/>
  <c r="K7" i="146"/>
  <c r="N41" i="147"/>
  <c r="L51" i="146"/>
  <c r="K44" i="146"/>
  <c r="D20" i="146"/>
  <c r="M36" i="146"/>
  <c r="M36" i="147" s="1"/>
  <c r="E35" i="146"/>
  <c r="E35" i="147" s="1"/>
  <c r="U31" i="146"/>
  <c r="T30" i="146"/>
  <c r="T30" i="147" s="1"/>
  <c r="P26" i="146"/>
  <c r="P26" i="147" s="1"/>
  <c r="S21" i="146"/>
  <c r="S21" i="147" s="1"/>
  <c r="W14" i="146"/>
  <c r="W14" i="147" s="1"/>
  <c r="Q8" i="146"/>
  <c r="Q8" i="147" s="1"/>
  <c r="J7" i="146"/>
  <c r="S23" i="147"/>
  <c r="D17" i="147"/>
  <c r="K51" i="146"/>
  <c r="J44" i="146"/>
  <c r="R168" i="147"/>
  <c r="T14" i="146"/>
  <c r="G44" i="146"/>
  <c r="J36" i="146"/>
  <c r="R31" i="146"/>
  <c r="Q30" i="146"/>
  <c r="N8" i="146"/>
  <c r="I36" i="146"/>
  <c r="Q31" i="146"/>
  <c r="P30" i="146"/>
  <c r="H36" i="146"/>
  <c r="H36" i="147" s="1"/>
  <c r="O30" i="146"/>
  <c r="O30" i="147" s="1"/>
  <c r="F21" i="146"/>
  <c r="R14" i="146"/>
  <c r="E7" i="146"/>
  <c r="S14" i="146"/>
  <c r="M8" i="146"/>
  <c r="D15" i="146"/>
  <c r="P31" i="146"/>
  <c r="L8" i="146"/>
  <c r="L8" i="147" s="1"/>
  <c r="V4" i="146"/>
  <c r="J28" i="147"/>
  <c r="P19" i="147"/>
  <c r="W50" i="146"/>
  <c r="D36" i="146"/>
  <c r="D14" i="146"/>
  <c r="G36" i="146"/>
  <c r="G36" i="147" s="1"/>
  <c r="O31" i="146"/>
  <c r="N30" i="146"/>
  <c r="E21" i="146"/>
  <c r="Q14" i="146"/>
  <c r="K8" i="146"/>
  <c r="K8" i="147" s="1"/>
  <c r="P4" i="146"/>
  <c r="O19" i="147"/>
  <c r="V50" i="146"/>
  <c r="W171" i="147"/>
  <c r="J8" i="146"/>
  <c r="O4" i="146"/>
  <c r="K2" i="147"/>
  <c r="N19" i="147"/>
  <c r="Q50" i="146"/>
  <c r="W44" i="146"/>
  <c r="O14" i="146"/>
  <c r="I8" i="146"/>
  <c r="I8" i="147" s="1"/>
  <c r="H4" i="146"/>
  <c r="N50" i="146"/>
  <c r="V44" i="146"/>
  <c r="W98" i="147"/>
  <c r="L31" i="146"/>
  <c r="K30" i="146"/>
  <c r="U20" i="146"/>
  <c r="N14" i="146"/>
  <c r="N14" i="147" s="1"/>
  <c r="H8" i="146"/>
  <c r="G4" i="146"/>
  <c r="U25" i="147"/>
  <c r="I19" i="147"/>
  <c r="M50" i="146"/>
  <c r="R37" i="147"/>
  <c r="T17" i="147"/>
  <c r="S17" i="147"/>
  <c r="Q18" i="147"/>
  <c r="O16" i="147"/>
  <c r="P18" i="147"/>
  <c r="S171" i="147"/>
  <c r="S98" i="147"/>
  <c r="P168" i="147"/>
  <c r="P22" i="147"/>
  <c r="Q97" i="147"/>
  <c r="Q24" i="147"/>
  <c r="K13" i="147"/>
  <c r="H10" i="147"/>
  <c r="Q5" i="147"/>
  <c r="M35" i="147"/>
  <c r="L34" i="147"/>
  <c r="G29" i="147"/>
  <c r="E27" i="147"/>
  <c r="J13" i="147"/>
  <c r="I12" i="147"/>
  <c r="H15" i="147"/>
  <c r="H11" i="147"/>
  <c r="G10" i="147"/>
  <c r="F9" i="147"/>
  <c r="J32" i="147"/>
  <c r="T39" i="147"/>
  <c r="S16" i="147"/>
  <c r="R170" i="147"/>
  <c r="R97" i="147"/>
  <c r="R24" i="147"/>
  <c r="N35" i="147"/>
  <c r="H29" i="147"/>
  <c r="I15" i="147"/>
  <c r="I11" i="147"/>
  <c r="K34" i="147"/>
  <c r="H12" i="147"/>
  <c r="D97" i="147"/>
  <c r="D24" i="147"/>
  <c r="W42" i="147"/>
  <c r="U40" i="147"/>
  <c r="S38" i="147"/>
  <c r="U18" i="147"/>
  <c r="T18" i="147"/>
  <c r="N16" i="147"/>
  <c r="Q96" i="147"/>
  <c r="Q169" i="147"/>
  <c r="R171" i="147"/>
  <c r="R98" i="147"/>
  <c r="R25" i="147"/>
  <c r="O168" i="147"/>
  <c r="O22" i="147"/>
  <c r="I28" i="147"/>
  <c r="Q171" i="147"/>
  <c r="Q25" i="147"/>
  <c r="F3" i="147"/>
  <c r="P17" i="147"/>
  <c r="I29" i="147"/>
  <c r="E3" i="147"/>
  <c r="J12" i="147"/>
  <c r="G9" i="147"/>
  <c r="E4" i="147"/>
  <c r="L35" i="147"/>
  <c r="F29" i="147"/>
  <c r="E28" i="147"/>
  <c r="I13" i="147"/>
  <c r="G11" i="147"/>
  <c r="E9" i="147"/>
  <c r="V39" i="147"/>
  <c r="T37" i="147"/>
  <c r="K35" i="147"/>
  <c r="J34" i="147"/>
  <c r="I33" i="147"/>
  <c r="F30" i="147"/>
  <c r="E29" i="147"/>
  <c r="W27" i="147"/>
  <c r="H13" i="147"/>
  <c r="G12" i="147"/>
  <c r="E10" i="147"/>
  <c r="H32" i="147"/>
  <c r="P95" i="147"/>
  <c r="P169" i="147"/>
  <c r="P96" i="147"/>
  <c r="J29" i="147"/>
  <c r="J33" i="147"/>
  <c r="I32" i="147"/>
  <c r="D98" i="147"/>
  <c r="U39" i="147"/>
  <c r="S37" i="147"/>
  <c r="G13" i="147"/>
  <c r="F12" i="147"/>
  <c r="E15" i="147"/>
  <c r="W9" i="147"/>
  <c r="S25" i="147"/>
  <c r="O95" i="147"/>
  <c r="D2" i="147"/>
  <c r="T26" i="147"/>
  <c r="L16" i="147"/>
  <c r="I6" i="147"/>
  <c r="I31" i="147"/>
  <c r="R42" i="147"/>
  <c r="E34" i="147"/>
  <c r="M16" i="147"/>
  <c r="Q42" i="147"/>
  <c r="I34" i="147"/>
  <c r="Q37" i="147"/>
  <c r="D19" i="147"/>
  <c r="D40" i="147"/>
  <c r="G34" i="147"/>
  <c r="O3" i="147"/>
  <c r="D35" i="146"/>
  <c r="K20" i="146"/>
  <c r="L9" i="147"/>
  <c r="U4" i="146"/>
  <c r="R33" i="147"/>
  <c r="H26" i="146"/>
  <c r="Q21" i="146"/>
  <c r="J20" i="146"/>
  <c r="J20" i="147" s="1"/>
  <c r="T15" i="146"/>
  <c r="O13" i="147"/>
  <c r="M11" i="147"/>
  <c r="L10" i="147"/>
  <c r="T4" i="146"/>
  <c r="Q39" i="147"/>
  <c r="N11" i="147"/>
  <c r="R3" i="147"/>
  <c r="O42" i="147"/>
  <c r="J26" i="146"/>
  <c r="J26" i="147" s="1"/>
  <c r="L20" i="146"/>
  <c r="L20" i="147" s="1"/>
  <c r="O50" i="146"/>
  <c r="P50" i="146"/>
  <c r="R50" i="146"/>
  <c r="D50" i="146"/>
  <c r="J4" i="146"/>
  <c r="M7" i="146"/>
  <c r="M7" i="147" s="1"/>
  <c r="U15" i="146"/>
  <c r="G21" i="146"/>
  <c r="G21" i="147" s="1"/>
  <c r="S50" i="146"/>
  <c r="K4" i="146"/>
  <c r="K4" i="147" s="1"/>
  <c r="N7" i="146"/>
  <c r="N7" i="147" s="1"/>
  <c r="V15" i="146"/>
  <c r="H21" i="146"/>
  <c r="H21" i="147" s="1"/>
  <c r="T50" i="146"/>
  <c r="U50" i="146"/>
  <c r="M4" i="146"/>
  <c r="P7" i="146"/>
  <c r="J21" i="146"/>
  <c r="J21" i="147" s="1"/>
  <c r="H50" i="146"/>
  <c r="I4" i="146"/>
  <c r="R7" i="146"/>
  <c r="F15" i="146"/>
  <c r="T21" i="146"/>
  <c r="I50" i="146"/>
  <c r="L4" i="146"/>
  <c r="S7" i="146"/>
  <c r="G15" i="146"/>
  <c r="U21" i="146"/>
  <c r="U21" i="147" s="1"/>
  <c r="D7" i="146"/>
  <c r="J50" i="146"/>
  <c r="N4" i="146"/>
  <c r="T7" i="146"/>
  <c r="T7" i="147" s="1"/>
  <c r="H15" i="146"/>
  <c r="V21" i="146"/>
  <c r="V21" i="147" s="1"/>
  <c r="W15" i="146"/>
  <c r="M10" i="147"/>
  <c r="N3" i="147"/>
  <c r="F36" i="147"/>
  <c r="T168" i="147"/>
  <c r="T22" i="147"/>
  <c r="T95" i="147"/>
  <c r="P21" i="146"/>
  <c r="N13" i="147"/>
  <c r="L11" i="147"/>
  <c r="K10" i="147"/>
  <c r="U31" i="147"/>
  <c r="S4" i="146"/>
  <c r="P42" i="147"/>
  <c r="P39" i="147"/>
  <c r="G24" i="147"/>
  <c r="D18" i="147"/>
  <c r="Q3" i="147"/>
  <c r="G50" i="146"/>
  <c r="S39" i="147"/>
  <c r="R38" i="147"/>
  <c r="O18" i="147"/>
  <c r="T42" i="147"/>
  <c r="S26" i="147"/>
  <c r="N38" i="147"/>
  <c r="H97" i="147"/>
  <c r="H24" i="147"/>
  <c r="O20" i="147"/>
  <c r="N40" i="147"/>
  <c r="M39" i="147"/>
  <c r="E95" i="147"/>
  <c r="E168" i="147"/>
  <c r="E5" i="147"/>
  <c r="L39" i="147"/>
  <c r="J37" i="147"/>
  <c r="E6" i="147"/>
  <c r="S43" i="147"/>
  <c r="D16" i="147"/>
  <c r="R51" i="146"/>
  <c r="E51" i="146"/>
  <c r="S51" i="146"/>
  <c r="F51" i="146"/>
  <c r="W51" i="146"/>
  <c r="F20" i="146"/>
  <c r="L26" i="146"/>
  <c r="U35" i="146"/>
  <c r="D51" i="146"/>
  <c r="G20" i="146"/>
  <c r="M26" i="146"/>
  <c r="V35" i="146"/>
  <c r="I20" i="146"/>
  <c r="I20" i="147" s="1"/>
  <c r="O26" i="146"/>
  <c r="Q51" i="146"/>
  <c r="P20" i="146"/>
  <c r="E26" i="146"/>
  <c r="E26" i="147" s="1"/>
  <c r="Q35" i="146"/>
  <c r="D26" i="146"/>
  <c r="R35" i="146"/>
  <c r="T51" i="146"/>
  <c r="Q20" i="146"/>
  <c r="F26" i="146"/>
  <c r="F26" i="147" s="1"/>
  <c r="U51" i="146"/>
  <c r="R20" i="146"/>
  <c r="G26" i="146"/>
  <c r="S35" i="146"/>
  <c r="S35" i="147" s="1"/>
  <c r="R21" i="146"/>
  <c r="V5" i="147"/>
  <c r="L50" i="146"/>
  <c r="O21" i="146"/>
  <c r="E20" i="146"/>
  <c r="R15" i="146"/>
  <c r="K11" i="147"/>
  <c r="J10" i="147"/>
  <c r="T31" i="147"/>
  <c r="R4" i="146"/>
  <c r="O39" i="147"/>
  <c r="H33" i="147"/>
  <c r="U27" i="147"/>
  <c r="F24" i="147"/>
  <c r="F170" i="147"/>
  <c r="N18" i="147"/>
  <c r="F34" i="147"/>
  <c r="H31" i="147"/>
  <c r="T43" i="147"/>
  <c r="D37" i="147"/>
  <c r="V42" i="147"/>
  <c r="W3" i="147"/>
  <c r="P13" i="147"/>
  <c r="W6" i="147"/>
  <c r="W31" i="147"/>
  <c r="U42" i="147"/>
  <c r="S3" i="147"/>
  <c r="U96" i="147"/>
  <c r="U169" i="147"/>
  <c r="H20" i="146"/>
  <c r="H20" i="147" s="1"/>
  <c r="S15" i="146"/>
  <c r="W35" i="146"/>
  <c r="T35" i="146"/>
  <c r="T170" i="147"/>
  <c r="T97" i="147"/>
  <c r="N21" i="146"/>
  <c r="Q15" i="146"/>
  <c r="I10" i="147"/>
  <c r="H9" i="147"/>
  <c r="S6" i="147"/>
  <c r="R5" i="147"/>
  <c r="Q4" i="146"/>
  <c r="R41" i="147"/>
  <c r="N39" i="147"/>
  <c r="G33" i="147"/>
  <c r="T27" i="147"/>
  <c r="V51" i="146"/>
  <c r="G170" i="147"/>
  <c r="M18" i="147"/>
  <c r="F171" i="147"/>
  <c r="W23" i="147"/>
  <c r="V23" i="147"/>
  <c r="J16" i="147"/>
  <c r="W49" i="146"/>
  <c r="K49" i="146"/>
  <c r="L49" i="146"/>
  <c r="O49" i="146"/>
  <c r="N49" i="146"/>
  <c r="M49" i="146"/>
  <c r="J49" i="146"/>
  <c r="R12" i="147"/>
  <c r="O9" i="147"/>
  <c r="I3" i="147"/>
  <c r="H2" i="147"/>
  <c r="G42" i="147"/>
  <c r="L27" i="147"/>
  <c r="J98" i="147"/>
  <c r="J171" i="147"/>
  <c r="G22" i="147"/>
  <c r="G95" i="147"/>
  <c r="Q12" i="147"/>
  <c r="H3" i="147"/>
  <c r="D6" i="147"/>
  <c r="F42" i="147"/>
  <c r="R34" i="147"/>
  <c r="V18" i="147"/>
  <c r="P12" i="147"/>
  <c r="F2" i="147"/>
  <c r="E39" i="147"/>
  <c r="D28" i="147"/>
  <c r="H42" i="147"/>
  <c r="F40" i="147"/>
  <c r="V38" i="147"/>
  <c r="R32" i="147"/>
  <c r="H170" i="147"/>
  <c r="L40" i="147"/>
  <c r="E33" i="147"/>
  <c r="T28" i="147"/>
  <c r="O23" i="147"/>
  <c r="O169" i="147"/>
  <c r="O96" i="147"/>
  <c r="D34" i="147"/>
  <c r="L41" i="147"/>
  <c r="I38" i="147"/>
  <c r="P25" i="147"/>
  <c r="P171" i="147"/>
  <c r="N23" i="147"/>
  <c r="N169" i="147"/>
  <c r="I18" i="147"/>
  <c r="U10" i="147"/>
  <c r="R43" i="147"/>
  <c r="H38" i="147"/>
  <c r="O171" i="147"/>
  <c r="O25" i="147"/>
  <c r="M169" i="147"/>
  <c r="M23" i="147"/>
  <c r="H18" i="147"/>
  <c r="U11" i="147"/>
  <c r="U15" i="147"/>
  <c r="S9" i="147"/>
  <c r="P31" i="147"/>
  <c r="P6" i="147"/>
  <c r="M3" i="147"/>
  <c r="W37" i="147"/>
  <c r="G38" i="147"/>
  <c r="F37" i="147"/>
  <c r="U32" i="147"/>
  <c r="P27" i="147"/>
  <c r="N171" i="147"/>
  <c r="N98" i="147"/>
  <c r="N25" i="147"/>
  <c r="M170" i="147"/>
  <c r="M24" i="147"/>
  <c r="M97" i="147"/>
  <c r="L169" i="147"/>
  <c r="L23" i="147"/>
  <c r="K168" i="147"/>
  <c r="K95" i="147"/>
  <c r="K22" i="147"/>
  <c r="G18" i="147"/>
  <c r="F17" i="147"/>
  <c r="V13" i="147"/>
  <c r="U12" i="147"/>
  <c r="T11" i="147"/>
  <c r="T15" i="147"/>
  <c r="R9" i="147"/>
  <c r="O31" i="147"/>
  <c r="O6" i="147"/>
  <c r="L3" i="147"/>
  <c r="F41" i="147"/>
  <c r="V37" i="147"/>
  <c r="R28" i="147"/>
  <c r="Q98" i="147"/>
  <c r="N28" i="147"/>
  <c r="J170" i="147"/>
  <c r="J24" i="147"/>
  <c r="J97" i="147"/>
  <c r="I169" i="147"/>
  <c r="I23" i="147"/>
  <c r="Q11" i="147"/>
  <c r="Q15" i="147"/>
  <c r="L31" i="147"/>
  <c r="L6" i="147"/>
  <c r="N29" i="147"/>
  <c r="H23" i="147"/>
  <c r="H169" i="147"/>
  <c r="P11" i="147"/>
  <c r="P15" i="147"/>
  <c r="M29" i="147"/>
  <c r="J43" i="147"/>
  <c r="G169" i="147"/>
  <c r="G23" i="147"/>
  <c r="O11" i="147"/>
  <c r="O15" i="147"/>
  <c r="M9" i="147"/>
  <c r="J31" i="147"/>
  <c r="J6" i="147"/>
  <c r="G3" i="147"/>
  <c r="W38" i="147"/>
  <c r="J25" i="147"/>
  <c r="D31" i="147"/>
  <c r="W39" i="147"/>
  <c r="P32" i="147"/>
  <c r="W17" i="147"/>
  <c r="K5" i="147"/>
  <c r="M41" i="147"/>
  <c r="S27" i="147"/>
  <c r="P24" i="147"/>
  <c r="P170" i="147"/>
  <c r="M21" i="147"/>
  <c r="J18" i="147"/>
  <c r="I5" i="147"/>
  <c r="H96" i="147"/>
  <c r="D13" i="147"/>
  <c r="M42" i="147"/>
  <c r="J39" i="147"/>
  <c r="H37" i="147"/>
  <c r="W32" i="147"/>
  <c r="O170" i="147"/>
  <c r="O24" i="147"/>
  <c r="O97" i="147"/>
  <c r="M95" i="147"/>
  <c r="M22" i="147"/>
  <c r="M168" i="147"/>
  <c r="H17" i="147"/>
  <c r="V11" i="147"/>
  <c r="V15" i="147"/>
  <c r="T9" i="147"/>
  <c r="Q31" i="147"/>
  <c r="L42" i="147"/>
  <c r="V32" i="147"/>
  <c r="V12" i="147"/>
  <c r="D15" i="147"/>
  <c r="K42" i="147"/>
  <c r="D10" i="147"/>
  <c r="F38" i="147"/>
  <c r="E37" i="147"/>
  <c r="T32" i="147"/>
  <c r="R30" i="147"/>
  <c r="P28" i="147"/>
  <c r="O27" i="147"/>
  <c r="M171" i="147"/>
  <c r="M98" i="147"/>
  <c r="M25" i="147"/>
  <c r="L170" i="147"/>
  <c r="L24" i="147"/>
  <c r="L97" i="147"/>
  <c r="K169" i="147"/>
  <c r="K23" i="147"/>
  <c r="J95" i="147"/>
  <c r="E17" i="147"/>
  <c r="U13" i="147"/>
  <c r="T12" i="147"/>
  <c r="S11" i="147"/>
  <c r="S15" i="147"/>
  <c r="R10" i="147"/>
  <c r="Q9" i="147"/>
  <c r="N31" i="147"/>
  <c r="N6" i="147"/>
  <c r="J2" i="147"/>
  <c r="E41" i="147"/>
  <c r="T33" i="147"/>
  <c r="D32" i="147"/>
  <c r="Q28" i="147"/>
  <c r="W18" i="147"/>
  <c r="P98" i="147"/>
  <c r="G168" i="147"/>
  <c r="O29" i="147"/>
  <c r="M27" i="147"/>
  <c r="K98" i="147"/>
  <c r="K25" i="147"/>
  <c r="K171" i="147"/>
  <c r="H95" i="147"/>
  <c r="H22" i="147"/>
  <c r="H168" i="147"/>
  <c r="S13" i="147"/>
  <c r="P10" i="147"/>
  <c r="J4" i="147"/>
  <c r="I170" i="147"/>
  <c r="I97" i="147"/>
  <c r="V17" i="147"/>
  <c r="O10" i="147"/>
  <c r="N9" i="147"/>
  <c r="K31" i="147"/>
  <c r="K6" i="147"/>
  <c r="G2" i="147"/>
  <c r="L28" i="147"/>
  <c r="K27" i="147"/>
  <c r="I98" i="147"/>
  <c r="I171" i="147"/>
  <c r="F22" i="147"/>
  <c r="F95" i="147"/>
  <c r="W19" i="147"/>
  <c r="U17" i="147"/>
  <c r="N10" i="147"/>
  <c r="E40" i="147"/>
  <c r="S34" i="147"/>
  <c r="Q32" i="147"/>
  <c r="D27" i="147"/>
  <c r="N42" i="147"/>
  <c r="K39" i="147"/>
  <c r="J38" i="147"/>
  <c r="N168" i="147"/>
  <c r="N95" i="147"/>
  <c r="N22" i="147"/>
  <c r="K19" i="147"/>
  <c r="I17" i="147"/>
  <c r="R31" i="147"/>
  <c r="D33" i="147"/>
  <c r="K40" i="147"/>
  <c r="R27" i="147"/>
  <c r="W12" i="147"/>
  <c r="G96" i="147"/>
  <c r="K41" i="147"/>
  <c r="G37" i="147"/>
  <c r="Q27" i="147"/>
  <c r="N170" i="147"/>
  <c r="N24" i="147"/>
  <c r="N97" i="147"/>
  <c r="L168" i="147"/>
  <c r="L95" i="147"/>
  <c r="L22" i="147"/>
  <c r="G17" i="147"/>
  <c r="W13" i="147"/>
  <c r="S28" i="147"/>
  <c r="D29" i="147"/>
  <c r="E38" i="147"/>
  <c r="O28" i="147"/>
  <c r="N27" i="147"/>
  <c r="L98" i="147"/>
  <c r="L25" i="147"/>
  <c r="L171" i="147"/>
  <c r="K170" i="147"/>
  <c r="K24" i="147"/>
  <c r="K97" i="147"/>
  <c r="J169" i="147"/>
  <c r="J23" i="147"/>
  <c r="I95" i="147"/>
  <c r="I168" i="147"/>
  <c r="I22" i="147"/>
  <c r="T13" i="147"/>
  <c r="S12" i="147"/>
  <c r="R11" i="147"/>
  <c r="R15" i="147"/>
  <c r="Q10" i="147"/>
  <c r="P9" i="147"/>
  <c r="M31" i="147"/>
  <c r="M6" i="147"/>
  <c r="J3" i="147"/>
  <c r="I2" i="147"/>
  <c r="S33" i="147"/>
  <c r="R26" i="147"/>
  <c r="O98" i="147"/>
  <c r="D25" i="147"/>
  <c r="K29" i="147"/>
  <c r="K9" i="147"/>
  <c r="I26" i="147"/>
  <c r="G171" i="147"/>
  <c r="N33" i="147"/>
  <c r="W95" i="147"/>
  <c r="W168" i="147"/>
  <c r="E42" i="147"/>
  <c r="M33" i="147"/>
  <c r="V2" i="147"/>
  <c r="D42" i="147"/>
  <c r="S19" i="147"/>
  <c r="L33" i="147"/>
  <c r="V3" i="147"/>
  <c r="W41" i="147"/>
  <c r="E22" i="147"/>
  <c r="Q19" i="147"/>
  <c r="L14" i="147"/>
  <c r="R40" i="147"/>
  <c r="J27" i="147"/>
  <c r="D5" i="147"/>
  <c r="V19" i="147"/>
  <c r="U19" i="147"/>
  <c r="D96" i="147"/>
  <c r="O34" i="147"/>
  <c r="M32" i="147"/>
  <c r="I43" i="147"/>
  <c r="V40" i="147"/>
  <c r="P34" i="147"/>
  <c r="N34" i="147"/>
  <c r="E171" i="147"/>
  <c r="E98" i="147"/>
  <c r="F6" i="147"/>
  <c r="M34" i="147"/>
  <c r="W170" i="147"/>
  <c r="W97" i="147"/>
  <c r="U2" i="147"/>
  <c r="T40" i="147"/>
  <c r="R19" i="147"/>
  <c r="E2" i="147"/>
  <c r="U41" i="147"/>
  <c r="P35" i="147"/>
  <c r="I27" i="147"/>
  <c r="N12" i="147"/>
  <c r="J9" i="147"/>
  <c r="L29" i="147"/>
  <c r="F96" i="147"/>
  <c r="F169" i="147"/>
  <c r="O33" i="147"/>
  <c r="E96" i="147"/>
  <c r="E169" i="147"/>
  <c r="W40" i="147"/>
  <c r="Q34" i="147"/>
  <c r="G6" i="147"/>
  <c r="W2" i="147"/>
  <c r="T19" i="147"/>
  <c r="H171" i="147"/>
  <c r="D95" i="147"/>
  <c r="O35" i="147"/>
  <c r="L32" i="147"/>
  <c r="V95" i="147"/>
  <c r="V168" i="147"/>
  <c r="K32" i="147"/>
  <c r="U95" i="147"/>
  <c r="U168" i="147"/>
  <c r="O37" i="147"/>
  <c r="K33" i="147"/>
  <c r="V41" i="147"/>
  <c r="S41" i="147"/>
  <c r="H27" i="147"/>
  <c r="E23" i="147"/>
  <c r="N15" i="147"/>
  <c r="M12" i="147"/>
  <c r="I9" i="147"/>
  <c r="H6" i="147"/>
  <c r="N37" i="147"/>
  <c r="V7" i="147"/>
  <c r="U6" i="147"/>
  <c r="T5" i="147"/>
  <c r="M40" i="147"/>
  <c r="M38" i="147"/>
  <c r="M37" i="147"/>
  <c r="L19" i="147"/>
  <c r="K18" i="147"/>
  <c r="S96" i="147"/>
  <c r="T3" i="147"/>
  <c r="O38" i="147"/>
  <c r="V6" i="147"/>
  <c r="T6" i="147"/>
  <c r="L38" i="147"/>
  <c r="L37" i="147"/>
  <c r="U5" i="147"/>
  <c r="V9" i="147"/>
  <c r="K37" i="147"/>
  <c r="S5" i="147"/>
  <c r="B11" i="141"/>
  <c r="C11" i="141"/>
  <c r="P45" i="123"/>
  <c r="Q43" i="147" l="1"/>
  <c r="F10" i="129"/>
  <c r="O10" i="129"/>
  <c r="Q10" i="129"/>
  <c r="G10" i="129"/>
  <c r="N10" i="129"/>
  <c r="S10" i="129"/>
  <c r="D10" i="129"/>
  <c r="U10" i="129"/>
  <c r="H10" i="129"/>
  <c r="I10" i="129"/>
  <c r="J10" i="129"/>
  <c r="K10" i="129"/>
  <c r="L10" i="129"/>
  <c r="M10" i="129"/>
  <c r="P10" i="129"/>
  <c r="R10" i="129"/>
  <c r="T10" i="129"/>
  <c r="V10" i="129"/>
  <c r="X9" i="129"/>
  <c r="X27" i="129"/>
  <c r="X13" i="129"/>
  <c r="X26" i="129"/>
  <c r="X29" i="129"/>
  <c r="X28" i="129"/>
  <c r="X25" i="129"/>
  <c r="X12" i="129"/>
  <c r="X11" i="129"/>
  <c r="X8" i="129"/>
  <c r="T96" i="147"/>
  <c r="N4" i="147"/>
  <c r="Q7" i="147"/>
  <c r="W15" i="147"/>
  <c r="D21" i="147"/>
  <c r="T23" i="147"/>
  <c r="T16" i="147"/>
  <c r="U14" i="147"/>
  <c r="W11" i="147"/>
  <c r="W16" i="147"/>
  <c r="J168" i="147"/>
  <c r="E36" i="147"/>
  <c r="V4" i="147"/>
  <c r="V10" i="147"/>
  <c r="E7" i="147"/>
  <c r="K21" i="147"/>
  <c r="E13" i="147"/>
  <c r="M14" i="147"/>
  <c r="F7" i="147"/>
  <c r="F4" i="147"/>
  <c r="P16" i="147"/>
  <c r="W4" i="147"/>
  <c r="M20" i="147"/>
  <c r="R39" i="147"/>
  <c r="F14" i="147"/>
  <c r="V20" i="147"/>
  <c r="V26" i="147"/>
  <c r="V43" i="147"/>
  <c r="W43" i="147"/>
  <c r="K3" i="147"/>
  <c r="R23" i="147"/>
  <c r="R36" i="147"/>
  <c r="S20" i="147"/>
  <c r="W20" i="147"/>
  <c r="E14" i="147"/>
  <c r="W26" i="147"/>
  <c r="T171" i="147"/>
  <c r="V171" i="147"/>
  <c r="S22" i="147"/>
  <c r="H4" i="147"/>
  <c r="N30" i="147"/>
  <c r="P14" i="147"/>
  <c r="D14" i="147"/>
  <c r="O14" i="147"/>
  <c r="J14" i="147"/>
  <c r="G8" i="147"/>
  <c r="N36" i="147"/>
  <c r="D8" i="147"/>
  <c r="G14" i="147"/>
  <c r="V25" i="147"/>
  <c r="D30" i="147"/>
  <c r="T41" i="147"/>
  <c r="V16" i="147"/>
  <c r="S95" i="147"/>
  <c r="W7" i="147"/>
  <c r="U36" i="147"/>
  <c r="U30" i="147"/>
  <c r="Q16" i="147"/>
  <c r="P30" i="147"/>
  <c r="E8" i="147"/>
  <c r="K43" i="147"/>
  <c r="K26" i="147"/>
  <c r="G4" i="147"/>
  <c r="J8" i="147"/>
  <c r="L4" i="147"/>
  <c r="I14" i="147"/>
  <c r="F8" i="147"/>
  <c r="S24" i="147"/>
  <c r="Q95" i="147"/>
  <c r="S97" i="147"/>
  <c r="Q14" i="147"/>
  <c r="S36" i="147"/>
  <c r="Q22" i="147"/>
  <c r="U35" i="147"/>
  <c r="M8" i="147"/>
  <c r="R14" i="147"/>
  <c r="R7" i="147"/>
  <c r="U24" i="147"/>
  <c r="U97" i="147"/>
  <c r="J7" i="147"/>
  <c r="E16" i="147"/>
  <c r="T25" i="147"/>
  <c r="T20" i="147"/>
  <c r="K7" i="147"/>
  <c r="S14" i="147"/>
  <c r="N43" i="147"/>
  <c r="U8" i="147"/>
  <c r="U20" i="147"/>
  <c r="G26" i="147"/>
  <c r="P4" i="147"/>
  <c r="N26" i="147"/>
  <c r="F16" i="147"/>
  <c r="E21" i="147"/>
  <c r="D43" i="147"/>
  <c r="U170" i="147"/>
  <c r="H8" i="147"/>
  <c r="R96" i="147"/>
  <c r="D26" i="147"/>
  <c r="H14" i="147"/>
  <c r="D20" i="147"/>
  <c r="I36" i="147"/>
  <c r="E20" i="147"/>
  <c r="T14" i="147"/>
  <c r="F21" i="147"/>
  <c r="O43" i="147"/>
  <c r="O4" i="147"/>
  <c r="N8" i="147"/>
  <c r="O26" i="147"/>
  <c r="K30" i="147"/>
  <c r="J36" i="147"/>
  <c r="P43" i="147"/>
  <c r="Q30" i="147"/>
  <c r="V30" i="147"/>
  <c r="O36" i="147"/>
  <c r="D36" i="147"/>
  <c r="N21" i="147"/>
  <c r="G20" i="147"/>
  <c r="M4" i="147"/>
  <c r="O21" i="147"/>
  <c r="T4" i="147"/>
  <c r="V35" i="147"/>
  <c r="W35" i="147"/>
  <c r="T35" i="147"/>
  <c r="U4" i="147"/>
  <c r="R20" i="147"/>
  <c r="P21" i="147"/>
  <c r="I4" i="147"/>
  <c r="G43" i="147"/>
  <c r="Q4" i="147"/>
  <c r="Q20" i="147"/>
  <c r="D7" i="147"/>
  <c r="S7" i="147"/>
  <c r="L43" i="147"/>
  <c r="R21" i="147"/>
  <c r="E43" i="147"/>
  <c r="M43" i="147"/>
  <c r="R4" i="147"/>
  <c r="Q35" i="147"/>
  <c r="M26" i="147"/>
  <c r="K20" i="147"/>
  <c r="S4" i="147"/>
  <c r="Q21" i="147"/>
  <c r="P7" i="147"/>
  <c r="H43" i="147"/>
  <c r="D35" i="147"/>
  <c r="F43" i="147"/>
  <c r="F20" i="147"/>
  <c r="R35" i="147"/>
  <c r="L26" i="147"/>
  <c r="P20" i="147"/>
  <c r="T21" i="147"/>
  <c r="H26" i="147"/>
  <c r="X31" i="129" l="1"/>
  <c r="X10" i="129"/>
  <c r="X15" i="129" s="1"/>
  <c r="K40" i="51" s="1"/>
  <c r="K41" i="51" s="1"/>
  <c r="J69" i="147"/>
  <c r="U69" i="147"/>
  <c r="D69" i="147"/>
  <c r="K69" i="147"/>
  <c r="I69" i="147"/>
  <c r="H69" i="147"/>
  <c r="O69" i="147"/>
  <c r="W69" i="147"/>
  <c r="P69" i="147"/>
  <c r="V69" i="147"/>
  <c r="T69" i="147"/>
  <c r="L69" i="147"/>
  <c r="Q69" i="147"/>
  <c r="F69" i="147"/>
  <c r="E69" i="147"/>
  <c r="S69" i="147"/>
  <c r="N69" i="147"/>
  <c r="R69" i="147"/>
  <c r="M69" i="147"/>
  <c r="G69" i="147"/>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Q230" i="138"/>
  <c r="P230" i="138"/>
  <c r="O230" i="138"/>
  <c r="N230" i="138"/>
  <c r="M230" i="138"/>
  <c r="K230" i="138"/>
  <c r="J230" i="138"/>
  <c r="G230" i="138"/>
  <c r="Q152" i="138"/>
  <c r="P152" i="138"/>
  <c r="O152" i="138"/>
  <c r="N152" i="138"/>
  <c r="L152" i="138"/>
  <c r="K152" i="138"/>
  <c r="J152" i="138"/>
  <c r="E74" i="138"/>
  <c r="F74" i="138"/>
  <c r="G74" i="138"/>
  <c r="H74" i="138"/>
  <c r="I74" i="138"/>
  <c r="J74" i="138"/>
  <c r="K74" i="138"/>
  <c r="L74" i="138"/>
  <c r="M74" i="138"/>
  <c r="N74" i="138"/>
  <c r="O74" i="138"/>
  <c r="P74" i="138"/>
  <c r="Q74" i="138"/>
  <c r="R74" i="138"/>
  <c r="S74" i="138"/>
  <c r="T74" i="138"/>
  <c r="U74" i="138"/>
  <c r="V74" i="138"/>
  <c r="W74" i="138"/>
  <c r="D74" i="138"/>
  <c r="D2" i="137"/>
  <c r="A206" i="138"/>
  <c r="A207" i="138"/>
  <c r="A208" i="138"/>
  <c r="A209" i="138"/>
  <c r="A210" i="138"/>
  <c r="A211" i="138"/>
  <c r="A212" i="138"/>
  <c r="A205" i="138"/>
  <c r="D159" i="138"/>
  <c r="D148" i="147" s="1"/>
  <c r="E159" i="138"/>
  <c r="F159" i="138"/>
  <c r="G159" i="138"/>
  <c r="H159" i="138"/>
  <c r="I159" i="138"/>
  <c r="J159" i="138"/>
  <c r="K159" i="138"/>
  <c r="L159" i="138"/>
  <c r="M159" i="138"/>
  <c r="N159" i="138"/>
  <c r="O159" i="138"/>
  <c r="P159" i="138"/>
  <c r="Q159" i="138"/>
  <c r="R159" i="138"/>
  <c r="S159" i="138"/>
  <c r="T159" i="138"/>
  <c r="U159" i="138"/>
  <c r="V159" i="138"/>
  <c r="W159" i="138"/>
  <c r="D160" i="138"/>
  <c r="D149" i="147" s="1"/>
  <c r="E160" i="138"/>
  <c r="F160" i="138"/>
  <c r="G160" i="138"/>
  <c r="H160" i="138"/>
  <c r="I160" i="138"/>
  <c r="J160" i="138"/>
  <c r="K160" i="138"/>
  <c r="L160" i="138"/>
  <c r="M160" i="138"/>
  <c r="N160" i="138"/>
  <c r="O160" i="138"/>
  <c r="P160" i="138"/>
  <c r="Q160" i="138"/>
  <c r="R160" i="138"/>
  <c r="S160" i="138"/>
  <c r="T160" i="138"/>
  <c r="U160" i="138"/>
  <c r="V160" i="138"/>
  <c r="W160" i="138"/>
  <c r="D161" i="138"/>
  <c r="E161" i="138"/>
  <c r="F161" i="138"/>
  <c r="G161" i="138"/>
  <c r="H161" i="138"/>
  <c r="I161" i="138"/>
  <c r="J161" i="138"/>
  <c r="K161" i="138"/>
  <c r="L161" i="138"/>
  <c r="M161" i="138"/>
  <c r="N161" i="138"/>
  <c r="O161" i="138"/>
  <c r="P161" i="138"/>
  <c r="Q161" i="138"/>
  <c r="R161" i="138"/>
  <c r="S161" i="138"/>
  <c r="T161" i="138"/>
  <c r="U161" i="138"/>
  <c r="V161" i="138"/>
  <c r="W161" i="138"/>
  <c r="D162" i="138"/>
  <c r="D150" i="147" s="1"/>
  <c r="E162" i="138"/>
  <c r="F162" i="138"/>
  <c r="G162" i="138"/>
  <c r="H162" i="138"/>
  <c r="I162" i="138"/>
  <c r="J162" i="138"/>
  <c r="K162" i="138"/>
  <c r="L162" i="138"/>
  <c r="M162" i="138"/>
  <c r="N162" i="138"/>
  <c r="O162" i="138"/>
  <c r="P162" i="138"/>
  <c r="Q162" i="138"/>
  <c r="R162" i="138"/>
  <c r="S162" i="138"/>
  <c r="T162" i="138"/>
  <c r="U162" i="138"/>
  <c r="V162" i="138"/>
  <c r="W162" i="138"/>
  <c r="D163" i="138"/>
  <c r="D151" i="147" s="1"/>
  <c r="E163" i="138"/>
  <c r="F163" i="138"/>
  <c r="G163" i="138"/>
  <c r="H163" i="138"/>
  <c r="I163" i="138"/>
  <c r="J163" i="138"/>
  <c r="K163" i="138"/>
  <c r="L163" i="138"/>
  <c r="M163" i="138"/>
  <c r="N163" i="138"/>
  <c r="O163" i="138"/>
  <c r="P163" i="138"/>
  <c r="Q163" i="138"/>
  <c r="R163" i="138"/>
  <c r="S163" i="138"/>
  <c r="T163" i="138"/>
  <c r="U163" i="138"/>
  <c r="V163" i="138"/>
  <c r="W163" i="138"/>
  <c r="D164" i="138"/>
  <c r="D152" i="147" s="1"/>
  <c r="E164" i="138"/>
  <c r="F164" i="138"/>
  <c r="G164" i="138"/>
  <c r="H164" i="138"/>
  <c r="I164" i="138"/>
  <c r="J164" i="138"/>
  <c r="K164" i="138"/>
  <c r="L164" i="138"/>
  <c r="M164" i="138"/>
  <c r="N164" i="138"/>
  <c r="O164" i="138"/>
  <c r="P164" i="138"/>
  <c r="Q164" i="138"/>
  <c r="R164" i="138"/>
  <c r="S164" i="138"/>
  <c r="T164" i="138"/>
  <c r="U164" i="138"/>
  <c r="V164" i="138"/>
  <c r="W164" i="138"/>
  <c r="D165" i="138"/>
  <c r="E165" i="138"/>
  <c r="F165" i="138"/>
  <c r="G165" i="138"/>
  <c r="H165" i="138"/>
  <c r="I165" i="138"/>
  <c r="J165" i="138"/>
  <c r="K165" i="138"/>
  <c r="L165" i="138"/>
  <c r="M165" i="138"/>
  <c r="N165" i="138"/>
  <c r="O165" i="138"/>
  <c r="P165" i="138"/>
  <c r="Q165" i="138"/>
  <c r="R165" i="138"/>
  <c r="S165" i="138"/>
  <c r="T165" i="138"/>
  <c r="U165" i="138"/>
  <c r="V165" i="138"/>
  <c r="W165" i="138"/>
  <c r="D166" i="138"/>
  <c r="D177" i="147" s="1"/>
  <c r="E166" i="138"/>
  <c r="F166" i="138"/>
  <c r="G166" i="138"/>
  <c r="H166" i="138"/>
  <c r="I166" i="138"/>
  <c r="J166" i="138"/>
  <c r="K166" i="138"/>
  <c r="L166" i="138"/>
  <c r="M166" i="138"/>
  <c r="N166" i="138"/>
  <c r="O166" i="138"/>
  <c r="P166" i="138"/>
  <c r="Q166" i="138"/>
  <c r="R166" i="138"/>
  <c r="S166" i="138"/>
  <c r="T166" i="138"/>
  <c r="U166" i="138"/>
  <c r="V166" i="138"/>
  <c r="W166" i="138"/>
  <c r="D167" i="138"/>
  <c r="D153" i="147" s="1"/>
  <c r="E167" i="138"/>
  <c r="F167" i="138"/>
  <c r="G167" i="138"/>
  <c r="H167" i="138"/>
  <c r="I167" i="138"/>
  <c r="J167" i="138"/>
  <c r="K167" i="138"/>
  <c r="L167" i="138"/>
  <c r="M167" i="138"/>
  <c r="N167" i="138"/>
  <c r="O167" i="138"/>
  <c r="P167" i="138"/>
  <c r="Q167" i="138"/>
  <c r="R167" i="138"/>
  <c r="S167" i="138"/>
  <c r="T167" i="138"/>
  <c r="U167" i="138"/>
  <c r="V167" i="138"/>
  <c r="W167" i="138"/>
  <c r="D168" i="138"/>
  <c r="D154" i="147" s="1"/>
  <c r="E168" i="138"/>
  <c r="F168" i="138"/>
  <c r="G168" i="138"/>
  <c r="H168" i="138"/>
  <c r="I168" i="138"/>
  <c r="J168" i="138"/>
  <c r="K168" i="138"/>
  <c r="L168" i="138"/>
  <c r="M168" i="138"/>
  <c r="N168" i="138"/>
  <c r="O168" i="138"/>
  <c r="P168" i="138"/>
  <c r="Q168" i="138"/>
  <c r="R168" i="138"/>
  <c r="S168" i="138"/>
  <c r="T168" i="138"/>
  <c r="U168" i="138"/>
  <c r="V168" i="138"/>
  <c r="W168" i="138"/>
  <c r="D169" i="138"/>
  <c r="E169" i="138"/>
  <c r="F169" i="138"/>
  <c r="G169" i="138"/>
  <c r="H169" i="138"/>
  <c r="I169" i="138"/>
  <c r="J169" i="138"/>
  <c r="K169" i="138"/>
  <c r="L169" i="138"/>
  <c r="M169" i="138"/>
  <c r="N169" i="138"/>
  <c r="O169" i="138"/>
  <c r="P169" i="138"/>
  <c r="Q169" i="138"/>
  <c r="R169" i="138"/>
  <c r="S169" i="138"/>
  <c r="T169" i="138"/>
  <c r="U169" i="138"/>
  <c r="V169" i="138"/>
  <c r="W169" i="138"/>
  <c r="D170" i="138"/>
  <c r="D155" i="147" s="1"/>
  <c r="E170" i="138"/>
  <c r="F170" i="138"/>
  <c r="G170" i="138"/>
  <c r="H170" i="138"/>
  <c r="I170" i="138"/>
  <c r="J170" i="138"/>
  <c r="K170" i="138"/>
  <c r="L170" i="138"/>
  <c r="M170" i="138"/>
  <c r="N170" i="138"/>
  <c r="O170" i="138"/>
  <c r="P170" i="138"/>
  <c r="Q170" i="138"/>
  <c r="R170" i="138"/>
  <c r="S170" i="138"/>
  <c r="T170" i="138"/>
  <c r="U170" i="138"/>
  <c r="V170" i="138"/>
  <c r="W170" i="138"/>
  <c r="D171" i="138"/>
  <c r="E171" i="138"/>
  <c r="F171" i="138"/>
  <c r="G171" i="138"/>
  <c r="H171" i="138"/>
  <c r="I171" i="138"/>
  <c r="J171" i="138"/>
  <c r="K171" i="138"/>
  <c r="L171" i="138"/>
  <c r="M171" i="138"/>
  <c r="N171" i="138"/>
  <c r="O171" i="138"/>
  <c r="P171" i="138"/>
  <c r="Q171" i="138"/>
  <c r="R171" i="138"/>
  <c r="S171" i="138"/>
  <c r="T171" i="138"/>
  <c r="U171" i="138"/>
  <c r="V171" i="138"/>
  <c r="W171" i="138"/>
  <c r="D172" i="138"/>
  <c r="E172" i="138"/>
  <c r="F172" i="138"/>
  <c r="G172" i="138"/>
  <c r="H172" i="138"/>
  <c r="I172" i="138"/>
  <c r="J172" i="138"/>
  <c r="K172" i="138"/>
  <c r="L172" i="138"/>
  <c r="M172" i="138"/>
  <c r="N172" i="138"/>
  <c r="O172" i="138"/>
  <c r="P172" i="138"/>
  <c r="Q172" i="138"/>
  <c r="R172" i="138"/>
  <c r="S172" i="138"/>
  <c r="T172" i="138"/>
  <c r="U172" i="138"/>
  <c r="V172" i="138"/>
  <c r="W172" i="138"/>
  <c r="D173" i="138"/>
  <c r="E173" i="138"/>
  <c r="F173" i="138"/>
  <c r="G173" i="138"/>
  <c r="H173" i="138"/>
  <c r="I173" i="138"/>
  <c r="J173" i="138"/>
  <c r="K173" i="138"/>
  <c r="L173" i="138"/>
  <c r="M173" i="138"/>
  <c r="N173" i="138"/>
  <c r="O173" i="138"/>
  <c r="P173" i="138"/>
  <c r="Q173" i="138"/>
  <c r="R173" i="138"/>
  <c r="S173" i="138"/>
  <c r="T173" i="138"/>
  <c r="U173" i="138"/>
  <c r="V173" i="138"/>
  <c r="W173" i="138"/>
  <c r="D174" i="138"/>
  <c r="E174" i="138"/>
  <c r="F174" i="138"/>
  <c r="G174" i="138"/>
  <c r="H174" i="138"/>
  <c r="I174" i="138"/>
  <c r="J174" i="138"/>
  <c r="K174" i="138"/>
  <c r="L174" i="138"/>
  <c r="M174" i="138"/>
  <c r="N174" i="138"/>
  <c r="O174" i="138"/>
  <c r="P174" i="138"/>
  <c r="Q174" i="138"/>
  <c r="R174" i="138"/>
  <c r="S174" i="138"/>
  <c r="T174" i="138"/>
  <c r="U174" i="138"/>
  <c r="V174" i="138"/>
  <c r="W174" i="138"/>
  <c r="D175" i="138"/>
  <c r="D156" i="147" s="1"/>
  <c r="E175" i="138"/>
  <c r="F175" i="138"/>
  <c r="G175" i="138"/>
  <c r="H175" i="138"/>
  <c r="I175" i="138"/>
  <c r="J175" i="138"/>
  <c r="K175" i="138"/>
  <c r="L175" i="138"/>
  <c r="M175" i="138"/>
  <c r="N175" i="138"/>
  <c r="O175" i="138"/>
  <c r="P175" i="138"/>
  <c r="Q175" i="138"/>
  <c r="R175" i="138"/>
  <c r="S175" i="138"/>
  <c r="T175" i="138"/>
  <c r="U175" i="138"/>
  <c r="V175" i="138"/>
  <c r="W175" i="138"/>
  <c r="D176" i="138"/>
  <c r="D157" i="147" s="1"/>
  <c r="E176" i="138"/>
  <c r="F176" i="138"/>
  <c r="G176" i="138"/>
  <c r="H176" i="138"/>
  <c r="I176" i="138"/>
  <c r="J176" i="138"/>
  <c r="K176" i="138"/>
  <c r="L176" i="138"/>
  <c r="M176" i="138"/>
  <c r="N176" i="138"/>
  <c r="O176" i="138"/>
  <c r="P176" i="138"/>
  <c r="Q176" i="138"/>
  <c r="R176" i="138"/>
  <c r="S176" i="138"/>
  <c r="T176" i="138"/>
  <c r="U176" i="138"/>
  <c r="V176" i="138"/>
  <c r="W176" i="138"/>
  <c r="D177" i="138"/>
  <c r="D161" i="147" s="1"/>
  <c r="E177" i="138"/>
  <c r="F177" i="138"/>
  <c r="G177" i="138"/>
  <c r="H177" i="138"/>
  <c r="I177" i="138"/>
  <c r="J177" i="138"/>
  <c r="K177" i="138"/>
  <c r="L177" i="138"/>
  <c r="M177" i="138"/>
  <c r="N177" i="138"/>
  <c r="O177" i="138"/>
  <c r="P177" i="138"/>
  <c r="Q177" i="138"/>
  <c r="R177" i="138"/>
  <c r="S177" i="138"/>
  <c r="T177" i="138"/>
  <c r="U177" i="138"/>
  <c r="V177" i="138"/>
  <c r="W177" i="138"/>
  <c r="D178" i="138"/>
  <c r="D158" i="147" s="1"/>
  <c r="E178" i="138"/>
  <c r="F178" i="138"/>
  <c r="G178" i="138"/>
  <c r="H178" i="138"/>
  <c r="I178" i="138"/>
  <c r="J178" i="138"/>
  <c r="K178" i="138"/>
  <c r="L178" i="138"/>
  <c r="M178" i="138"/>
  <c r="N178" i="138"/>
  <c r="O178" i="138"/>
  <c r="P178" i="138"/>
  <c r="Q178" i="138"/>
  <c r="R178" i="138"/>
  <c r="S178" i="138"/>
  <c r="T178" i="138"/>
  <c r="U178" i="138"/>
  <c r="V178" i="138"/>
  <c r="W178" i="138"/>
  <c r="D179" i="138"/>
  <c r="D159" i="147" s="1"/>
  <c r="E179" i="138"/>
  <c r="F179" i="138"/>
  <c r="G179" i="138"/>
  <c r="H179" i="138"/>
  <c r="I179" i="138"/>
  <c r="J179" i="138"/>
  <c r="K179" i="138"/>
  <c r="L179" i="138"/>
  <c r="M179" i="138"/>
  <c r="N179" i="138"/>
  <c r="O179" i="138"/>
  <c r="P179" i="138"/>
  <c r="Q179" i="138"/>
  <c r="R179" i="138"/>
  <c r="S179" i="138"/>
  <c r="T179" i="138"/>
  <c r="U179" i="138"/>
  <c r="V179" i="138"/>
  <c r="W179" i="138"/>
  <c r="D180" i="138"/>
  <c r="D160" i="147" s="1"/>
  <c r="E180" i="138"/>
  <c r="F180" i="138"/>
  <c r="G180" i="138"/>
  <c r="H180" i="138"/>
  <c r="I180" i="138"/>
  <c r="J180" i="138"/>
  <c r="K180" i="138"/>
  <c r="L180" i="138"/>
  <c r="M180" i="138"/>
  <c r="N180" i="138"/>
  <c r="O180" i="138"/>
  <c r="P180" i="138"/>
  <c r="Q180" i="138"/>
  <c r="R180" i="138"/>
  <c r="S180" i="138"/>
  <c r="T180" i="138"/>
  <c r="U180" i="138"/>
  <c r="V180" i="138"/>
  <c r="W180" i="138"/>
  <c r="D181" i="138"/>
  <c r="D162" i="147" s="1"/>
  <c r="E181" i="138"/>
  <c r="F181" i="138"/>
  <c r="G181" i="138"/>
  <c r="H181" i="138"/>
  <c r="I181" i="138"/>
  <c r="J181" i="138"/>
  <c r="K181" i="138"/>
  <c r="L181" i="138"/>
  <c r="M181" i="138"/>
  <c r="N181" i="138"/>
  <c r="O181" i="138"/>
  <c r="P181" i="138"/>
  <c r="Q181" i="138"/>
  <c r="R181" i="138"/>
  <c r="S181" i="138"/>
  <c r="T181" i="138"/>
  <c r="U181" i="138"/>
  <c r="V181" i="138"/>
  <c r="W181" i="138"/>
  <c r="D182" i="138"/>
  <c r="D163" i="147" s="1"/>
  <c r="E182" i="138"/>
  <c r="F182" i="138"/>
  <c r="G182" i="138"/>
  <c r="H182" i="138"/>
  <c r="I182" i="138"/>
  <c r="J182" i="138"/>
  <c r="K182" i="138"/>
  <c r="L182" i="138"/>
  <c r="M182" i="138"/>
  <c r="N182" i="138"/>
  <c r="O182" i="138"/>
  <c r="P182" i="138"/>
  <c r="Q182" i="138"/>
  <c r="R182" i="138"/>
  <c r="S182" i="138"/>
  <c r="T182" i="138"/>
  <c r="U182" i="138"/>
  <c r="V182" i="138"/>
  <c r="W182" i="138"/>
  <c r="D183" i="138"/>
  <c r="D164" i="147" s="1"/>
  <c r="E183" i="138"/>
  <c r="F183" i="138"/>
  <c r="G183" i="138"/>
  <c r="H183" i="138"/>
  <c r="I183" i="138"/>
  <c r="J183" i="138"/>
  <c r="K183" i="138"/>
  <c r="L183" i="138"/>
  <c r="M183" i="138"/>
  <c r="N183" i="138"/>
  <c r="O183" i="138"/>
  <c r="P183" i="138"/>
  <c r="Q183" i="138"/>
  <c r="R183" i="138"/>
  <c r="S183" i="138"/>
  <c r="T183" i="138"/>
  <c r="U183" i="138"/>
  <c r="V183" i="138"/>
  <c r="W183" i="138"/>
  <c r="D184" i="138"/>
  <c r="D165" i="147" s="1"/>
  <c r="E184" i="138"/>
  <c r="F184" i="138"/>
  <c r="G184" i="138"/>
  <c r="H184" i="138"/>
  <c r="I184" i="138"/>
  <c r="J184" i="138"/>
  <c r="K184" i="138"/>
  <c r="L184" i="138"/>
  <c r="M184" i="138"/>
  <c r="N184" i="138"/>
  <c r="O184" i="138"/>
  <c r="P184" i="138"/>
  <c r="Q184" i="138"/>
  <c r="R184" i="138"/>
  <c r="S184" i="138"/>
  <c r="T184" i="138"/>
  <c r="U184" i="138"/>
  <c r="V184" i="138"/>
  <c r="W184" i="138"/>
  <c r="D185" i="138"/>
  <c r="D166" i="147" s="1"/>
  <c r="E185" i="138"/>
  <c r="F185" i="138"/>
  <c r="G185" i="138"/>
  <c r="H185" i="138"/>
  <c r="I185" i="138"/>
  <c r="J185" i="138"/>
  <c r="K185" i="138"/>
  <c r="L185" i="138"/>
  <c r="M185" i="138"/>
  <c r="N185" i="138"/>
  <c r="O185" i="138"/>
  <c r="P185" i="138"/>
  <c r="Q185" i="138"/>
  <c r="R185" i="138"/>
  <c r="S185" i="138"/>
  <c r="T185" i="138"/>
  <c r="U185" i="138"/>
  <c r="V185" i="138"/>
  <c r="W185" i="138"/>
  <c r="D186" i="138"/>
  <c r="D167" i="147" s="1"/>
  <c r="E186" i="138"/>
  <c r="F186" i="138"/>
  <c r="G186" i="138"/>
  <c r="H186" i="138"/>
  <c r="I186" i="138"/>
  <c r="J186" i="138"/>
  <c r="K186" i="138"/>
  <c r="L186" i="138"/>
  <c r="M186" i="138"/>
  <c r="N186" i="138"/>
  <c r="O186" i="138"/>
  <c r="P186" i="138"/>
  <c r="Q186" i="138"/>
  <c r="R186" i="138"/>
  <c r="S186" i="138"/>
  <c r="T186" i="138"/>
  <c r="U186" i="138"/>
  <c r="V186" i="138"/>
  <c r="W186" i="138"/>
  <c r="D187" i="138"/>
  <c r="E187" i="138"/>
  <c r="F187" i="138"/>
  <c r="G187" i="138"/>
  <c r="H187" i="138"/>
  <c r="I187" i="138"/>
  <c r="J187" i="138"/>
  <c r="K187" i="138"/>
  <c r="L187" i="138"/>
  <c r="M187" i="138"/>
  <c r="N187" i="138"/>
  <c r="O187" i="138"/>
  <c r="P187" i="138"/>
  <c r="Q187" i="138"/>
  <c r="R187" i="138"/>
  <c r="S187" i="138"/>
  <c r="T187" i="138"/>
  <c r="U187" i="138"/>
  <c r="V187" i="138"/>
  <c r="W187" i="138"/>
  <c r="D188" i="138"/>
  <c r="D172" i="147" s="1"/>
  <c r="E188" i="138"/>
  <c r="F188" i="138"/>
  <c r="G188" i="138"/>
  <c r="H188" i="138"/>
  <c r="I188" i="138"/>
  <c r="J188" i="138"/>
  <c r="K188" i="138"/>
  <c r="L188" i="138"/>
  <c r="M188" i="138"/>
  <c r="N188" i="138"/>
  <c r="O188" i="138"/>
  <c r="P188" i="138"/>
  <c r="Q188" i="138"/>
  <c r="R188" i="138"/>
  <c r="S188" i="138"/>
  <c r="T188" i="138"/>
  <c r="U188" i="138"/>
  <c r="V188" i="138"/>
  <c r="W188" i="138"/>
  <c r="D189" i="138"/>
  <c r="D189" i="147" s="1"/>
  <c r="E189" i="138"/>
  <c r="F189" i="138"/>
  <c r="G189" i="138"/>
  <c r="H189" i="138"/>
  <c r="I189" i="138"/>
  <c r="J189" i="138"/>
  <c r="K189" i="138"/>
  <c r="L189" i="138"/>
  <c r="M189" i="138"/>
  <c r="N189" i="138"/>
  <c r="O189" i="138"/>
  <c r="P189" i="138"/>
  <c r="Q189" i="138"/>
  <c r="R189" i="138"/>
  <c r="S189" i="138"/>
  <c r="T189" i="138"/>
  <c r="U189" i="138"/>
  <c r="V189" i="138"/>
  <c r="W189" i="138"/>
  <c r="D190" i="138"/>
  <c r="D173" i="147" s="1"/>
  <c r="E190" i="138"/>
  <c r="F190" i="138"/>
  <c r="G190" i="138"/>
  <c r="H190" i="138"/>
  <c r="I190" i="138"/>
  <c r="J190" i="138"/>
  <c r="K190" i="138"/>
  <c r="L190" i="138"/>
  <c r="M190" i="138"/>
  <c r="N190" i="138"/>
  <c r="O190" i="138"/>
  <c r="P190" i="138"/>
  <c r="Q190" i="138"/>
  <c r="R190" i="138"/>
  <c r="S190" i="138"/>
  <c r="T190" i="138"/>
  <c r="U190" i="138"/>
  <c r="V190" i="138"/>
  <c r="W190" i="138"/>
  <c r="D191" i="138"/>
  <c r="D174" i="147" s="1"/>
  <c r="E191" i="138"/>
  <c r="F191" i="138"/>
  <c r="G191" i="138"/>
  <c r="H191" i="138"/>
  <c r="I191" i="138"/>
  <c r="J191" i="138"/>
  <c r="K191" i="138"/>
  <c r="L191" i="138"/>
  <c r="M191" i="138"/>
  <c r="N191" i="138"/>
  <c r="O191" i="138"/>
  <c r="P191" i="138"/>
  <c r="Q191" i="138"/>
  <c r="R191" i="138"/>
  <c r="S191" i="138"/>
  <c r="T191" i="138"/>
  <c r="U191" i="138"/>
  <c r="V191" i="138"/>
  <c r="W191" i="138"/>
  <c r="D192" i="138"/>
  <c r="D175" i="147" s="1"/>
  <c r="E192" i="138"/>
  <c r="F192" i="138"/>
  <c r="G192" i="138"/>
  <c r="H192" i="138"/>
  <c r="I192" i="138"/>
  <c r="J192" i="138"/>
  <c r="K192" i="138"/>
  <c r="L192" i="138"/>
  <c r="M192" i="138"/>
  <c r="N192" i="138"/>
  <c r="O192" i="138"/>
  <c r="P192" i="138"/>
  <c r="Q192" i="138"/>
  <c r="R192" i="138"/>
  <c r="S192" i="138"/>
  <c r="T192" i="138"/>
  <c r="U192" i="138"/>
  <c r="V192" i="138"/>
  <c r="W192" i="138"/>
  <c r="D193" i="138"/>
  <c r="D176" i="147" s="1"/>
  <c r="E193" i="138"/>
  <c r="F193" i="138"/>
  <c r="G193" i="138"/>
  <c r="H193" i="138"/>
  <c r="I193" i="138"/>
  <c r="J193" i="138"/>
  <c r="K193" i="138"/>
  <c r="L193" i="138"/>
  <c r="M193" i="138"/>
  <c r="N193" i="138"/>
  <c r="O193" i="138"/>
  <c r="P193" i="138"/>
  <c r="Q193" i="138"/>
  <c r="R193" i="138"/>
  <c r="S193" i="138"/>
  <c r="T193" i="138"/>
  <c r="U193" i="138"/>
  <c r="V193" i="138"/>
  <c r="W193" i="138"/>
  <c r="D194" i="138"/>
  <c r="D178" i="147" s="1"/>
  <c r="E194" i="138"/>
  <c r="F194" i="138"/>
  <c r="G194" i="138"/>
  <c r="H194" i="138"/>
  <c r="I194" i="138"/>
  <c r="J194" i="138"/>
  <c r="K194" i="138"/>
  <c r="L194" i="138"/>
  <c r="M194" i="138"/>
  <c r="N194" i="138"/>
  <c r="O194" i="138"/>
  <c r="P194" i="138"/>
  <c r="Q194" i="138"/>
  <c r="R194" i="138"/>
  <c r="S194" i="138"/>
  <c r="T194" i="138"/>
  <c r="U194" i="138"/>
  <c r="V194" i="138"/>
  <c r="W194" i="138"/>
  <c r="D195" i="138"/>
  <c r="D179" i="147" s="1"/>
  <c r="E195" i="138"/>
  <c r="F195" i="138"/>
  <c r="G195" i="138"/>
  <c r="H195" i="138"/>
  <c r="I195" i="138"/>
  <c r="J195" i="138"/>
  <c r="K195" i="138"/>
  <c r="L195" i="138"/>
  <c r="M195" i="138"/>
  <c r="N195" i="138"/>
  <c r="O195" i="138"/>
  <c r="P195" i="138"/>
  <c r="Q195" i="138"/>
  <c r="R195" i="138"/>
  <c r="S195" i="138"/>
  <c r="T195" i="138"/>
  <c r="U195" i="138"/>
  <c r="V195" i="138"/>
  <c r="W195" i="138"/>
  <c r="D196" i="138"/>
  <c r="D180" i="147" s="1"/>
  <c r="E196" i="138"/>
  <c r="F196" i="138"/>
  <c r="G196" i="138"/>
  <c r="H196" i="138"/>
  <c r="I196" i="138"/>
  <c r="J196" i="138"/>
  <c r="K196" i="138"/>
  <c r="L196" i="138"/>
  <c r="M196" i="138"/>
  <c r="N196" i="138"/>
  <c r="O196" i="138"/>
  <c r="P196" i="138"/>
  <c r="Q196" i="138"/>
  <c r="R196" i="138"/>
  <c r="S196" i="138"/>
  <c r="T196" i="138"/>
  <c r="U196" i="138"/>
  <c r="V196" i="138"/>
  <c r="W196" i="138"/>
  <c r="D197" i="138"/>
  <c r="D181" i="147" s="1"/>
  <c r="E197" i="138"/>
  <c r="F197" i="138"/>
  <c r="G197" i="138"/>
  <c r="H197" i="138"/>
  <c r="I197" i="138"/>
  <c r="J197" i="138"/>
  <c r="K197" i="138"/>
  <c r="L197" i="138"/>
  <c r="M197" i="138"/>
  <c r="N197" i="138"/>
  <c r="O197" i="138"/>
  <c r="P197" i="138"/>
  <c r="Q197" i="138"/>
  <c r="R197" i="138"/>
  <c r="S197" i="138"/>
  <c r="T197" i="138"/>
  <c r="U197" i="138"/>
  <c r="V197" i="138"/>
  <c r="W197" i="138"/>
  <c r="D198" i="138"/>
  <c r="D182" i="147" s="1"/>
  <c r="E198" i="138"/>
  <c r="F198" i="138"/>
  <c r="G198" i="138"/>
  <c r="H198" i="138"/>
  <c r="I198" i="138"/>
  <c r="J198" i="138"/>
  <c r="K198" i="138"/>
  <c r="L198" i="138"/>
  <c r="M198" i="138"/>
  <c r="N198" i="138"/>
  <c r="O198" i="138"/>
  <c r="P198" i="138"/>
  <c r="Q198" i="138"/>
  <c r="R198" i="138"/>
  <c r="S198" i="138"/>
  <c r="T198" i="138"/>
  <c r="U198" i="138"/>
  <c r="V198" i="138"/>
  <c r="W198" i="138"/>
  <c r="D199" i="138"/>
  <c r="D183" i="147" s="1"/>
  <c r="E199" i="138"/>
  <c r="F199" i="138"/>
  <c r="G199" i="138"/>
  <c r="H199" i="138"/>
  <c r="I199" i="138"/>
  <c r="J199" i="138"/>
  <c r="K199" i="138"/>
  <c r="L199" i="138"/>
  <c r="M199" i="138"/>
  <c r="N199" i="138"/>
  <c r="O199" i="138"/>
  <c r="P199" i="138"/>
  <c r="Q199" i="138"/>
  <c r="R199" i="138"/>
  <c r="S199" i="138"/>
  <c r="T199" i="138"/>
  <c r="U199" i="138"/>
  <c r="V199" i="138"/>
  <c r="W199" i="138"/>
  <c r="D200" i="138"/>
  <c r="D184" i="147" s="1"/>
  <c r="E200" i="138"/>
  <c r="F200" i="138"/>
  <c r="G200" i="138"/>
  <c r="H200" i="138"/>
  <c r="I200" i="138"/>
  <c r="J200" i="138"/>
  <c r="K200" i="138"/>
  <c r="L200" i="138"/>
  <c r="M200" i="138"/>
  <c r="N200" i="138"/>
  <c r="O200" i="138"/>
  <c r="P200" i="138"/>
  <c r="Q200" i="138"/>
  <c r="R200" i="138"/>
  <c r="S200" i="138"/>
  <c r="T200" i="138"/>
  <c r="U200" i="138"/>
  <c r="V200" i="138"/>
  <c r="W200" i="138"/>
  <c r="D201" i="138"/>
  <c r="D185" i="147" s="1"/>
  <c r="E201" i="138"/>
  <c r="F201" i="138"/>
  <c r="G201" i="138"/>
  <c r="H201" i="138"/>
  <c r="I201" i="138"/>
  <c r="J201" i="138"/>
  <c r="K201" i="138"/>
  <c r="L201" i="138"/>
  <c r="M201" i="138"/>
  <c r="N201" i="138"/>
  <c r="O201" i="138"/>
  <c r="P201" i="138"/>
  <c r="Q201" i="138"/>
  <c r="R201" i="138"/>
  <c r="S201" i="138"/>
  <c r="T201" i="138"/>
  <c r="U201" i="138"/>
  <c r="V201" i="138"/>
  <c r="W201" i="138"/>
  <c r="D202" i="138"/>
  <c r="D186" i="147" s="1"/>
  <c r="E202" i="138"/>
  <c r="F202" i="138"/>
  <c r="G202" i="138"/>
  <c r="H202" i="138"/>
  <c r="I202" i="138"/>
  <c r="J202" i="138"/>
  <c r="K202" i="138"/>
  <c r="L202" i="138"/>
  <c r="M202" i="138"/>
  <c r="N202" i="138"/>
  <c r="O202" i="138"/>
  <c r="P202" i="138"/>
  <c r="Q202" i="138"/>
  <c r="R202" i="138"/>
  <c r="S202" i="138"/>
  <c r="T202" i="138"/>
  <c r="U202" i="138"/>
  <c r="V202" i="138"/>
  <c r="W202" i="138"/>
  <c r="D203" i="138"/>
  <c r="D187" i="147" s="1"/>
  <c r="E203" i="138"/>
  <c r="F203" i="138"/>
  <c r="G203" i="138"/>
  <c r="H203" i="138"/>
  <c r="I203" i="138"/>
  <c r="J203" i="138"/>
  <c r="K203" i="138"/>
  <c r="L203" i="138"/>
  <c r="M203" i="138"/>
  <c r="N203" i="138"/>
  <c r="O203" i="138"/>
  <c r="P203" i="138"/>
  <c r="Q203" i="138"/>
  <c r="R203" i="138"/>
  <c r="S203" i="138"/>
  <c r="T203" i="138"/>
  <c r="U203" i="138"/>
  <c r="V203" i="138"/>
  <c r="W203" i="138"/>
  <c r="D204" i="138"/>
  <c r="D188" i="147" s="1"/>
  <c r="E204" i="138"/>
  <c r="F204" i="138"/>
  <c r="G204" i="138"/>
  <c r="H204" i="138"/>
  <c r="I204" i="138"/>
  <c r="J204" i="138"/>
  <c r="K204" i="138"/>
  <c r="L204" i="138"/>
  <c r="M204" i="138"/>
  <c r="N204" i="138"/>
  <c r="O204" i="138"/>
  <c r="P204" i="138"/>
  <c r="Q204" i="138"/>
  <c r="R204" i="138"/>
  <c r="S204" i="138"/>
  <c r="T204" i="138"/>
  <c r="U204" i="138"/>
  <c r="V204" i="138"/>
  <c r="W204" i="138"/>
  <c r="E158" i="138"/>
  <c r="E230" i="138" s="1"/>
  <c r="F158" i="138"/>
  <c r="F230" i="138" s="1"/>
  <c r="G158" i="138"/>
  <c r="H158" i="138"/>
  <c r="H230" i="138" s="1"/>
  <c r="I158" i="138"/>
  <c r="I230" i="138" s="1"/>
  <c r="J158" i="138"/>
  <c r="K158" i="138"/>
  <c r="L158" i="138"/>
  <c r="L230" i="138" s="1"/>
  <c r="M158" i="138"/>
  <c r="N158" i="138"/>
  <c r="O158" i="138"/>
  <c r="P158" i="138"/>
  <c r="Q158" i="138"/>
  <c r="R158" i="138"/>
  <c r="R230" i="138" s="1"/>
  <c r="S158" i="138"/>
  <c r="S230" i="138" s="1"/>
  <c r="T158" i="138"/>
  <c r="T230" i="138" s="1"/>
  <c r="U158" i="138"/>
  <c r="U230" i="138" s="1"/>
  <c r="V158" i="138"/>
  <c r="V230" i="138" s="1"/>
  <c r="W158" i="138"/>
  <c r="W230" i="138" s="1"/>
  <c r="D158" i="138"/>
  <c r="D230" i="138" s="1"/>
  <c r="D81" i="138"/>
  <c r="D75" i="147" s="1"/>
  <c r="E81" i="138"/>
  <c r="F81" i="138"/>
  <c r="G81" i="138"/>
  <c r="H81" i="138"/>
  <c r="I81" i="138"/>
  <c r="J81" i="138"/>
  <c r="K81" i="138"/>
  <c r="L81" i="138"/>
  <c r="M81" i="138"/>
  <c r="N81" i="138"/>
  <c r="O81" i="138"/>
  <c r="P81" i="138"/>
  <c r="Q81" i="138"/>
  <c r="R81" i="138"/>
  <c r="S81" i="138"/>
  <c r="T81" i="138"/>
  <c r="U81" i="138"/>
  <c r="V81" i="138"/>
  <c r="W81" i="138"/>
  <c r="D82" i="138"/>
  <c r="D76" i="147" s="1"/>
  <c r="E82" i="138"/>
  <c r="F82" i="138"/>
  <c r="G82" i="138"/>
  <c r="H82" i="138"/>
  <c r="I82" i="138"/>
  <c r="J82" i="138"/>
  <c r="K82" i="138"/>
  <c r="L82" i="138"/>
  <c r="M82" i="138"/>
  <c r="N82" i="138"/>
  <c r="O82" i="138"/>
  <c r="P82" i="138"/>
  <c r="Q82" i="138"/>
  <c r="R82" i="138"/>
  <c r="S82" i="138"/>
  <c r="T82" i="138"/>
  <c r="U82" i="138"/>
  <c r="V82" i="138"/>
  <c r="W82" i="138"/>
  <c r="D83" i="138"/>
  <c r="E83" i="138"/>
  <c r="F83" i="138"/>
  <c r="G83" i="138"/>
  <c r="H83" i="138"/>
  <c r="I83" i="138"/>
  <c r="J83" i="138"/>
  <c r="K83" i="138"/>
  <c r="L83" i="138"/>
  <c r="M83" i="138"/>
  <c r="N83" i="138"/>
  <c r="O83" i="138"/>
  <c r="P83" i="138"/>
  <c r="Q83" i="138"/>
  <c r="R83" i="138"/>
  <c r="S83" i="138"/>
  <c r="T83" i="138"/>
  <c r="U83" i="138"/>
  <c r="V83" i="138"/>
  <c r="W83" i="138"/>
  <c r="D84" i="138"/>
  <c r="D77" i="147" s="1"/>
  <c r="E84" i="138"/>
  <c r="F84" i="138"/>
  <c r="G84" i="138"/>
  <c r="H84" i="138"/>
  <c r="I84" i="138"/>
  <c r="J84" i="138"/>
  <c r="K84" i="138"/>
  <c r="L84" i="138"/>
  <c r="M84" i="138"/>
  <c r="N84" i="138"/>
  <c r="O84" i="138"/>
  <c r="P84" i="138"/>
  <c r="Q84" i="138"/>
  <c r="R84" i="138"/>
  <c r="S84" i="138"/>
  <c r="T84" i="138"/>
  <c r="U84" i="138"/>
  <c r="V84" i="138"/>
  <c r="W84" i="138"/>
  <c r="D85" i="138"/>
  <c r="D78" i="147" s="1"/>
  <c r="E85" i="138"/>
  <c r="F85" i="138"/>
  <c r="G85" i="138"/>
  <c r="H85" i="138"/>
  <c r="I85" i="138"/>
  <c r="J85" i="138"/>
  <c r="K85" i="138"/>
  <c r="L85" i="138"/>
  <c r="M85" i="138"/>
  <c r="N85" i="138"/>
  <c r="O85" i="138"/>
  <c r="P85" i="138"/>
  <c r="Q85" i="138"/>
  <c r="R85" i="138"/>
  <c r="S85" i="138"/>
  <c r="T85" i="138"/>
  <c r="U85" i="138"/>
  <c r="V85" i="138"/>
  <c r="W85" i="138"/>
  <c r="D86" i="138"/>
  <c r="D79" i="147" s="1"/>
  <c r="E86" i="138"/>
  <c r="F86" i="138"/>
  <c r="G86" i="138"/>
  <c r="H86" i="138"/>
  <c r="I86" i="138"/>
  <c r="J86" i="138"/>
  <c r="K86" i="138"/>
  <c r="L86" i="138"/>
  <c r="M86" i="138"/>
  <c r="N86" i="138"/>
  <c r="O86" i="138"/>
  <c r="P86" i="138"/>
  <c r="Q86" i="138"/>
  <c r="R86" i="138"/>
  <c r="S86" i="138"/>
  <c r="T86" i="138"/>
  <c r="U86" i="138"/>
  <c r="V86" i="138"/>
  <c r="W86" i="138"/>
  <c r="D87" i="138"/>
  <c r="E87" i="138"/>
  <c r="F87" i="138"/>
  <c r="G87" i="138"/>
  <c r="H87" i="138"/>
  <c r="I87" i="138"/>
  <c r="J87" i="138"/>
  <c r="K87" i="138"/>
  <c r="L87" i="138"/>
  <c r="M87" i="138"/>
  <c r="N87" i="138"/>
  <c r="O87" i="138"/>
  <c r="P87" i="138"/>
  <c r="Q87" i="138"/>
  <c r="R87" i="138"/>
  <c r="S87" i="138"/>
  <c r="T87" i="138"/>
  <c r="U87" i="138"/>
  <c r="V87" i="138"/>
  <c r="W87" i="138"/>
  <c r="D88" i="138"/>
  <c r="D104" i="147" s="1"/>
  <c r="E88" i="138"/>
  <c r="F88" i="138"/>
  <c r="G88" i="138"/>
  <c r="H88" i="138"/>
  <c r="I88" i="138"/>
  <c r="J88" i="138"/>
  <c r="K88" i="138"/>
  <c r="L88" i="138"/>
  <c r="M88" i="138"/>
  <c r="N88" i="138"/>
  <c r="O88" i="138"/>
  <c r="P88" i="138"/>
  <c r="Q88" i="138"/>
  <c r="R88" i="138"/>
  <c r="S88" i="138"/>
  <c r="T88" i="138"/>
  <c r="U88" i="138"/>
  <c r="V88" i="138"/>
  <c r="W88" i="138"/>
  <c r="D89" i="138"/>
  <c r="D80" i="147" s="1"/>
  <c r="E89" i="138"/>
  <c r="F89" i="138"/>
  <c r="G89" i="138"/>
  <c r="H89" i="138"/>
  <c r="I89" i="138"/>
  <c r="J89" i="138"/>
  <c r="K89" i="138"/>
  <c r="L89" i="138"/>
  <c r="M89" i="138"/>
  <c r="N89" i="138"/>
  <c r="O89" i="138"/>
  <c r="P89" i="138"/>
  <c r="Q89" i="138"/>
  <c r="R89" i="138"/>
  <c r="S89" i="138"/>
  <c r="T89" i="138"/>
  <c r="U89" i="138"/>
  <c r="V89" i="138"/>
  <c r="W89" i="138"/>
  <c r="D90" i="138"/>
  <c r="D81" i="147" s="1"/>
  <c r="E90" i="138"/>
  <c r="F90" i="138"/>
  <c r="G90" i="138"/>
  <c r="H90" i="138"/>
  <c r="I90" i="138"/>
  <c r="J90" i="138"/>
  <c r="K90" i="138"/>
  <c r="L90" i="138"/>
  <c r="M90" i="138"/>
  <c r="N90" i="138"/>
  <c r="O90" i="138"/>
  <c r="P90" i="138"/>
  <c r="Q90" i="138"/>
  <c r="R90" i="138"/>
  <c r="S90" i="138"/>
  <c r="T90" i="138"/>
  <c r="U90" i="138"/>
  <c r="V90" i="138"/>
  <c r="W90" i="138"/>
  <c r="D91" i="138"/>
  <c r="E91" i="138"/>
  <c r="F91" i="138"/>
  <c r="G91" i="138"/>
  <c r="H91" i="138"/>
  <c r="I91" i="138"/>
  <c r="J91" i="138"/>
  <c r="K91" i="138"/>
  <c r="L91" i="138"/>
  <c r="M91" i="138"/>
  <c r="N91" i="138"/>
  <c r="O91" i="138"/>
  <c r="P91" i="138"/>
  <c r="Q91" i="138"/>
  <c r="R91" i="138"/>
  <c r="S91" i="138"/>
  <c r="T91" i="138"/>
  <c r="U91" i="138"/>
  <c r="V91" i="138"/>
  <c r="W91" i="138"/>
  <c r="D92" i="138"/>
  <c r="D82" i="147" s="1"/>
  <c r="E92" i="138"/>
  <c r="F92" i="138"/>
  <c r="G92" i="138"/>
  <c r="H92" i="138"/>
  <c r="I92" i="138"/>
  <c r="J92" i="138"/>
  <c r="K92" i="138"/>
  <c r="L92" i="138"/>
  <c r="M92" i="138"/>
  <c r="N92" i="138"/>
  <c r="O92" i="138"/>
  <c r="P92" i="138"/>
  <c r="Q92" i="138"/>
  <c r="R92" i="138"/>
  <c r="S92" i="138"/>
  <c r="T92" i="138"/>
  <c r="U92" i="138"/>
  <c r="V92" i="138"/>
  <c r="W92" i="138"/>
  <c r="D93" i="138"/>
  <c r="E93" i="138"/>
  <c r="F93" i="138"/>
  <c r="G93" i="138"/>
  <c r="H93" i="138"/>
  <c r="I93" i="138"/>
  <c r="J93" i="138"/>
  <c r="K93" i="138"/>
  <c r="L93" i="138"/>
  <c r="M93" i="138"/>
  <c r="N93" i="138"/>
  <c r="O93" i="138"/>
  <c r="P93" i="138"/>
  <c r="Q93" i="138"/>
  <c r="R93" i="138"/>
  <c r="S93" i="138"/>
  <c r="T93" i="138"/>
  <c r="U93" i="138"/>
  <c r="V93" i="138"/>
  <c r="W93" i="138"/>
  <c r="D94" i="138"/>
  <c r="E94" i="138"/>
  <c r="F94" i="138"/>
  <c r="G94" i="138"/>
  <c r="H94" i="138"/>
  <c r="I94" i="138"/>
  <c r="J94" i="138"/>
  <c r="K94" i="138"/>
  <c r="L94" i="138"/>
  <c r="M94" i="138"/>
  <c r="N94" i="138"/>
  <c r="O94" i="138"/>
  <c r="P94" i="138"/>
  <c r="Q94" i="138"/>
  <c r="R94" i="138"/>
  <c r="S94" i="138"/>
  <c r="T94" i="138"/>
  <c r="U94" i="138"/>
  <c r="V94" i="138"/>
  <c r="W94" i="138"/>
  <c r="D95" i="138"/>
  <c r="E95" i="138"/>
  <c r="F95" i="138"/>
  <c r="G95" i="138"/>
  <c r="H95" i="138"/>
  <c r="I95" i="138"/>
  <c r="J95" i="138"/>
  <c r="K95" i="138"/>
  <c r="L95" i="138"/>
  <c r="M95" i="138"/>
  <c r="N95" i="138"/>
  <c r="O95" i="138"/>
  <c r="P95" i="138"/>
  <c r="Q95" i="138"/>
  <c r="R95" i="138"/>
  <c r="S95" i="138"/>
  <c r="T95" i="138"/>
  <c r="U95" i="138"/>
  <c r="V95" i="138"/>
  <c r="W95" i="138"/>
  <c r="D96" i="138"/>
  <c r="E96" i="138"/>
  <c r="F96" i="138"/>
  <c r="G96" i="138"/>
  <c r="H96" i="138"/>
  <c r="I96" i="138"/>
  <c r="J96" i="138"/>
  <c r="K96" i="138"/>
  <c r="L96" i="138"/>
  <c r="M96" i="138"/>
  <c r="N96" i="138"/>
  <c r="O96" i="138"/>
  <c r="P96" i="138"/>
  <c r="Q96" i="138"/>
  <c r="R96" i="138"/>
  <c r="S96" i="138"/>
  <c r="T96" i="138"/>
  <c r="U96" i="138"/>
  <c r="V96" i="138"/>
  <c r="W96" i="138"/>
  <c r="D97" i="138"/>
  <c r="D83" i="147" s="1"/>
  <c r="E97" i="138"/>
  <c r="F97" i="138"/>
  <c r="G97" i="138"/>
  <c r="H97" i="138"/>
  <c r="I97" i="138"/>
  <c r="J97" i="138"/>
  <c r="K97" i="138"/>
  <c r="L97" i="138"/>
  <c r="M97" i="138"/>
  <c r="N97" i="138"/>
  <c r="O97" i="138"/>
  <c r="P97" i="138"/>
  <c r="Q97" i="138"/>
  <c r="R97" i="138"/>
  <c r="S97" i="138"/>
  <c r="T97" i="138"/>
  <c r="U97" i="138"/>
  <c r="V97" i="138"/>
  <c r="W97" i="138"/>
  <c r="D98" i="138"/>
  <c r="D84" i="147" s="1"/>
  <c r="E98" i="138"/>
  <c r="F98" i="138"/>
  <c r="G98" i="138"/>
  <c r="H98" i="138"/>
  <c r="I98" i="138"/>
  <c r="J98" i="138"/>
  <c r="K98" i="138"/>
  <c r="L98" i="138"/>
  <c r="M98" i="138"/>
  <c r="N98" i="138"/>
  <c r="O98" i="138"/>
  <c r="P98" i="138"/>
  <c r="Q98" i="138"/>
  <c r="R98" i="138"/>
  <c r="S98" i="138"/>
  <c r="T98" i="138"/>
  <c r="U98" i="138"/>
  <c r="V98" i="138"/>
  <c r="W98" i="138"/>
  <c r="D99" i="138"/>
  <c r="D88" i="147" s="1"/>
  <c r="E99" i="138"/>
  <c r="F99" i="138"/>
  <c r="G99" i="138"/>
  <c r="H99" i="138"/>
  <c r="I99" i="138"/>
  <c r="J99" i="138"/>
  <c r="K99" i="138"/>
  <c r="L99" i="138"/>
  <c r="M99" i="138"/>
  <c r="N99" i="138"/>
  <c r="O99" i="138"/>
  <c r="P99" i="138"/>
  <c r="Q99" i="138"/>
  <c r="R99" i="138"/>
  <c r="S99" i="138"/>
  <c r="T99" i="138"/>
  <c r="U99" i="138"/>
  <c r="V99" i="138"/>
  <c r="W99" i="138"/>
  <c r="D100" i="138"/>
  <c r="D85" i="147" s="1"/>
  <c r="E100" i="138"/>
  <c r="F100" i="138"/>
  <c r="G100" i="138"/>
  <c r="H100" i="138"/>
  <c r="I100" i="138"/>
  <c r="J100" i="138"/>
  <c r="K100" i="138"/>
  <c r="L100" i="138"/>
  <c r="M100" i="138"/>
  <c r="N100" i="138"/>
  <c r="O100" i="138"/>
  <c r="P100" i="138"/>
  <c r="Q100" i="138"/>
  <c r="R100" i="138"/>
  <c r="S100" i="138"/>
  <c r="T100" i="138"/>
  <c r="U100" i="138"/>
  <c r="V100" i="138"/>
  <c r="W100" i="138"/>
  <c r="D101" i="138"/>
  <c r="D86" i="147" s="1"/>
  <c r="E101" i="138"/>
  <c r="F101" i="138"/>
  <c r="G101" i="138"/>
  <c r="H101" i="138"/>
  <c r="I101" i="138"/>
  <c r="J101" i="138"/>
  <c r="K101" i="138"/>
  <c r="L101" i="138"/>
  <c r="M101" i="138"/>
  <c r="N101" i="138"/>
  <c r="O101" i="138"/>
  <c r="P101" i="138"/>
  <c r="Q101" i="138"/>
  <c r="R101" i="138"/>
  <c r="S101" i="138"/>
  <c r="T101" i="138"/>
  <c r="U101" i="138"/>
  <c r="V101" i="138"/>
  <c r="W101" i="138"/>
  <c r="D102" i="138"/>
  <c r="D87" i="147" s="1"/>
  <c r="E102" i="138"/>
  <c r="F102" i="138"/>
  <c r="G102" i="138"/>
  <c r="H102" i="138"/>
  <c r="I102" i="138"/>
  <c r="J102" i="138"/>
  <c r="K102" i="138"/>
  <c r="L102" i="138"/>
  <c r="M102" i="138"/>
  <c r="N102" i="138"/>
  <c r="O102" i="138"/>
  <c r="P102" i="138"/>
  <c r="Q102" i="138"/>
  <c r="R102" i="138"/>
  <c r="S102" i="138"/>
  <c r="T102" i="138"/>
  <c r="U102" i="138"/>
  <c r="V102" i="138"/>
  <c r="W102" i="138"/>
  <c r="D103" i="138"/>
  <c r="D89" i="147" s="1"/>
  <c r="E103" i="138"/>
  <c r="F103" i="138"/>
  <c r="G103" i="138"/>
  <c r="H103" i="138"/>
  <c r="I103" i="138"/>
  <c r="J103" i="138"/>
  <c r="K103" i="138"/>
  <c r="L103" i="138"/>
  <c r="M103" i="138"/>
  <c r="N103" i="138"/>
  <c r="O103" i="138"/>
  <c r="P103" i="138"/>
  <c r="Q103" i="138"/>
  <c r="R103" i="138"/>
  <c r="S103" i="138"/>
  <c r="T103" i="138"/>
  <c r="U103" i="138"/>
  <c r="V103" i="138"/>
  <c r="W103" i="138"/>
  <c r="D104" i="138"/>
  <c r="D90" i="147" s="1"/>
  <c r="E104" i="138"/>
  <c r="F104" i="138"/>
  <c r="G104" i="138"/>
  <c r="H104" i="138"/>
  <c r="I104" i="138"/>
  <c r="J104" i="138"/>
  <c r="K104" i="138"/>
  <c r="L104" i="138"/>
  <c r="M104" i="138"/>
  <c r="N104" i="138"/>
  <c r="O104" i="138"/>
  <c r="P104" i="138"/>
  <c r="Q104" i="138"/>
  <c r="R104" i="138"/>
  <c r="S104" i="138"/>
  <c r="T104" i="138"/>
  <c r="U104" i="138"/>
  <c r="V104" i="138"/>
  <c r="W104" i="138"/>
  <c r="D105" i="138"/>
  <c r="D91" i="147" s="1"/>
  <c r="E105" i="138"/>
  <c r="F105" i="138"/>
  <c r="G105" i="138"/>
  <c r="H105" i="138"/>
  <c r="I105" i="138"/>
  <c r="J105" i="138"/>
  <c r="K105" i="138"/>
  <c r="L105" i="138"/>
  <c r="M105" i="138"/>
  <c r="N105" i="138"/>
  <c r="O105" i="138"/>
  <c r="P105" i="138"/>
  <c r="Q105" i="138"/>
  <c r="R105" i="138"/>
  <c r="S105" i="138"/>
  <c r="T105" i="138"/>
  <c r="U105" i="138"/>
  <c r="V105" i="138"/>
  <c r="W105" i="138"/>
  <c r="D106" i="138"/>
  <c r="D92" i="147" s="1"/>
  <c r="E106" i="138"/>
  <c r="F106" i="138"/>
  <c r="G106" i="138"/>
  <c r="H106" i="138"/>
  <c r="I106" i="138"/>
  <c r="J106" i="138"/>
  <c r="K106" i="138"/>
  <c r="L106" i="138"/>
  <c r="M106" i="138"/>
  <c r="N106" i="138"/>
  <c r="O106" i="138"/>
  <c r="P106" i="138"/>
  <c r="Q106" i="138"/>
  <c r="R106" i="138"/>
  <c r="S106" i="138"/>
  <c r="T106" i="138"/>
  <c r="U106" i="138"/>
  <c r="V106" i="138"/>
  <c r="W106" i="138"/>
  <c r="D107" i="138"/>
  <c r="D93" i="147" s="1"/>
  <c r="E107" i="138"/>
  <c r="F107" i="138"/>
  <c r="G107" i="138"/>
  <c r="H107" i="138"/>
  <c r="I107" i="138"/>
  <c r="J107" i="138"/>
  <c r="K107" i="138"/>
  <c r="L107" i="138"/>
  <c r="M107" i="138"/>
  <c r="N107" i="138"/>
  <c r="O107" i="138"/>
  <c r="P107" i="138"/>
  <c r="Q107" i="138"/>
  <c r="R107" i="138"/>
  <c r="S107" i="138"/>
  <c r="T107" i="138"/>
  <c r="U107" i="138"/>
  <c r="V107" i="138"/>
  <c r="W107" i="138"/>
  <c r="D108" i="138"/>
  <c r="D94" i="147" s="1"/>
  <c r="E108" i="138"/>
  <c r="F108" i="138"/>
  <c r="G108" i="138"/>
  <c r="H108" i="138"/>
  <c r="I108" i="138"/>
  <c r="J108" i="138"/>
  <c r="K108" i="138"/>
  <c r="L108" i="138"/>
  <c r="M108" i="138"/>
  <c r="N108" i="138"/>
  <c r="O108" i="138"/>
  <c r="P108" i="138"/>
  <c r="Q108" i="138"/>
  <c r="R108" i="138"/>
  <c r="S108" i="138"/>
  <c r="T108" i="138"/>
  <c r="U108" i="138"/>
  <c r="V108" i="138"/>
  <c r="W108" i="138"/>
  <c r="D109" i="138"/>
  <c r="E109" i="138"/>
  <c r="F109" i="138"/>
  <c r="G109" i="138"/>
  <c r="H109" i="138"/>
  <c r="I109" i="138"/>
  <c r="J109" i="138"/>
  <c r="K109" i="138"/>
  <c r="L109" i="138"/>
  <c r="M109" i="138"/>
  <c r="N109" i="138"/>
  <c r="O109" i="138"/>
  <c r="P109" i="138"/>
  <c r="Q109" i="138"/>
  <c r="R109" i="138"/>
  <c r="S109" i="138"/>
  <c r="T109" i="138"/>
  <c r="U109" i="138"/>
  <c r="V109" i="138"/>
  <c r="W109" i="138"/>
  <c r="D110" i="138"/>
  <c r="D99" i="147" s="1"/>
  <c r="E110" i="138"/>
  <c r="F110" i="138"/>
  <c r="G110" i="138"/>
  <c r="H110" i="138"/>
  <c r="I110" i="138"/>
  <c r="J110" i="138"/>
  <c r="K110" i="138"/>
  <c r="L110" i="138"/>
  <c r="M110" i="138"/>
  <c r="N110" i="138"/>
  <c r="O110" i="138"/>
  <c r="P110" i="138"/>
  <c r="Q110" i="138"/>
  <c r="R110" i="138"/>
  <c r="S110" i="138"/>
  <c r="T110" i="138"/>
  <c r="U110" i="138"/>
  <c r="V110" i="138"/>
  <c r="W110" i="138"/>
  <c r="D111" i="138"/>
  <c r="D116" i="147" s="1"/>
  <c r="E111" i="138"/>
  <c r="F111" i="138"/>
  <c r="G111" i="138"/>
  <c r="H111" i="138"/>
  <c r="I111" i="138"/>
  <c r="J111" i="138"/>
  <c r="K111" i="138"/>
  <c r="L111" i="138"/>
  <c r="M111" i="138"/>
  <c r="N111" i="138"/>
  <c r="O111" i="138"/>
  <c r="P111" i="138"/>
  <c r="Q111" i="138"/>
  <c r="R111" i="138"/>
  <c r="S111" i="138"/>
  <c r="T111" i="138"/>
  <c r="U111" i="138"/>
  <c r="V111" i="138"/>
  <c r="W111" i="138"/>
  <c r="D112" i="138"/>
  <c r="D100" i="147" s="1"/>
  <c r="E112" i="138"/>
  <c r="F112" i="138"/>
  <c r="G112" i="138"/>
  <c r="H112" i="138"/>
  <c r="I112" i="138"/>
  <c r="J112" i="138"/>
  <c r="K112" i="138"/>
  <c r="L112" i="138"/>
  <c r="M112" i="138"/>
  <c r="N112" i="138"/>
  <c r="O112" i="138"/>
  <c r="P112" i="138"/>
  <c r="Q112" i="138"/>
  <c r="R112" i="138"/>
  <c r="S112" i="138"/>
  <c r="T112" i="138"/>
  <c r="U112" i="138"/>
  <c r="V112" i="138"/>
  <c r="W112" i="138"/>
  <c r="D113" i="138"/>
  <c r="D101" i="147" s="1"/>
  <c r="E113" i="138"/>
  <c r="F113" i="138"/>
  <c r="G113" i="138"/>
  <c r="H113" i="138"/>
  <c r="I113" i="138"/>
  <c r="J113" i="138"/>
  <c r="K113" i="138"/>
  <c r="L113" i="138"/>
  <c r="M113" i="138"/>
  <c r="N113" i="138"/>
  <c r="O113" i="138"/>
  <c r="P113" i="138"/>
  <c r="Q113" i="138"/>
  <c r="R113" i="138"/>
  <c r="S113" i="138"/>
  <c r="T113" i="138"/>
  <c r="U113" i="138"/>
  <c r="V113" i="138"/>
  <c r="W113" i="138"/>
  <c r="D114" i="138"/>
  <c r="D102" i="147" s="1"/>
  <c r="E114" i="138"/>
  <c r="F114" i="138"/>
  <c r="G114" i="138"/>
  <c r="H114" i="138"/>
  <c r="I114" i="138"/>
  <c r="J114" i="138"/>
  <c r="K114" i="138"/>
  <c r="L114" i="138"/>
  <c r="M114" i="138"/>
  <c r="N114" i="138"/>
  <c r="O114" i="138"/>
  <c r="P114" i="138"/>
  <c r="Q114" i="138"/>
  <c r="R114" i="138"/>
  <c r="S114" i="138"/>
  <c r="T114" i="138"/>
  <c r="U114" i="138"/>
  <c r="V114" i="138"/>
  <c r="W114" i="138"/>
  <c r="D115" i="138"/>
  <c r="D103" i="147" s="1"/>
  <c r="E115" i="138"/>
  <c r="F115" i="138"/>
  <c r="G115" i="138"/>
  <c r="H115" i="138"/>
  <c r="I115" i="138"/>
  <c r="J115" i="138"/>
  <c r="K115" i="138"/>
  <c r="L115" i="138"/>
  <c r="M115" i="138"/>
  <c r="N115" i="138"/>
  <c r="O115" i="138"/>
  <c r="P115" i="138"/>
  <c r="Q115" i="138"/>
  <c r="R115" i="138"/>
  <c r="S115" i="138"/>
  <c r="T115" i="138"/>
  <c r="U115" i="138"/>
  <c r="V115" i="138"/>
  <c r="W115" i="138"/>
  <c r="D116" i="138"/>
  <c r="D105" i="147" s="1"/>
  <c r="E116" i="138"/>
  <c r="F116" i="138"/>
  <c r="G116" i="138"/>
  <c r="H116" i="138"/>
  <c r="I116" i="138"/>
  <c r="J116" i="138"/>
  <c r="K116" i="138"/>
  <c r="L116" i="138"/>
  <c r="M116" i="138"/>
  <c r="N116" i="138"/>
  <c r="O116" i="138"/>
  <c r="P116" i="138"/>
  <c r="Q116" i="138"/>
  <c r="R116" i="138"/>
  <c r="S116" i="138"/>
  <c r="T116" i="138"/>
  <c r="U116" i="138"/>
  <c r="V116" i="138"/>
  <c r="W116" i="138"/>
  <c r="D117" i="138"/>
  <c r="D106" i="147" s="1"/>
  <c r="E117" i="138"/>
  <c r="F117" i="138"/>
  <c r="G117" i="138"/>
  <c r="H117" i="138"/>
  <c r="I117" i="138"/>
  <c r="J117" i="138"/>
  <c r="K117" i="138"/>
  <c r="L117" i="138"/>
  <c r="M117" i="138"/>
  <c r="N117" i="138"/>
  <c r="O117" i="138"/>
  <c r="P117" i="138"/>
  <c r="Q117" i="138"/>
  <c r="R117" i="138"/>
  <c r="S117" i="138"/>
  <c r="T117" i="138"/>
  <c r="U117" i="138"/>
  <c r="V117" i="138"/>
  <c r="W117" i="138"/>
  <c r="D118" i="138"/>
  <c r="D107" i="147" s="1"/>
  <c r="E118" i="138"/>
  <c r="F118" i="138"/>
  <c r="G118" i="138"/>
  <c r="H118" i="138"/>
  <c r="I118" i="138"/>
  <c r="J118" i="138"/>
  <c r="K118" i="138"/>
  <c r="L118" i="138"/>
  <c r="M118" i="138"/>
  <c r="N118" i="138"/>
  <c r="O118" i="138"/>
  <c r="P118" i="138"/>
  <c r="Q118" i="138"/>
  <c r="R118" i="138"/>
  <c r="S118" i="138"/>
  <c r="T118" i="138"/>
  <c r="U118" i="138"/>
  <c r="V118" i="138"/>
  <c r="W118" i="138"/>
  <c r="D119" i="138"/>
  <c r="D108" i="147" s="1"/>
  <c r="E119" i="138"/>
  <c r="F119" i="138"/>
  <c r="G119" i="138"/>
  <c r="H119" i="138"/>
  <c r="I119" i="138"/>
  <c r="J119" i="138"/>
  <c r="K119" i="138"/>
  <c r="L119" i="138"/>
  <c r="M119" i="138"/>
  <c r="N119" i="138"/>
  <c r="O119" i="138"/>
  <c r="P119" i="138"/>
  <c r="Q119" i="138"/>
  <c r="R119" i="138"/>
  <c r="S119" i="138"/>
  <c r="T119" i="138"/>
  <c r="U119" i="138"/>
  <c r="V119" i="138"/>
  <c r="W119" i="138"/>
  <c r="D120" i="138"/>
  <c r="D109" i="147" s="1"/>
  <c r="E120" i="138"/>
  <c r="F120" i="138"/>
  <c r="G120" i="138"/>
  <c r="H120" i="138"/>
  <c r="I120" i="138"/>
  <c r="J120" i="138"/>
  <c r="K120" i="138"/>
  <c r="L120" i="138"/>
  <c r="M120" i="138"/>
  <c r="N120" i="138"/>
  <c r="O120" i="138"/>
  <c r="P120" i="138"/>
  <c r="Q120" i="138"/>
  <c r="R120" i="138"/>
  <c r="S120" i="138"/>
  <c r="T120" i="138"/>
  <c r="U120" i="138"/>
  <c r="V120" i="138"/>
  <c r="W120" i="138"/>
  <c r="D121" i="138"/>
  <c r="D110" i="147" s="1"/>
  <c r="E121" i="138"/>
  <c r="F121" i="138"/>
  <c r="G121" i="138"/>
  <c r="H121" i="138"/>
  <c r="I121" i="138"/>
  <c r="J121" i="138"/>
  <c r="K121" i="138"/>
  <c r="L121" i="138"/>
  <c r="M121" i="138"/>
  <c r="N121" i="138"/>
  <c r="O121" i="138"/>
  <c r="P121" i="138"/>
  <c r="Q121" i="138"/>
  <c r="R121" i="138"/>
  <c r="S121" i="138"/>
  <c r="T121" i="138"/>
  <c r="U121" i="138"/>
  <c r="V121" i="138"/>
  <c r="W121" i="138"/>
  <c r="D122" i="138"/>
  <c r="D111" i="147" s="1"/>
  <c r="E122" i="138"/>
  <c r="F122" i="138"/>
  <c r="G122" i="138"/>
  <c r="H122" i="138"/>
  <c r="I122" i="138"/>
  <c r="J122" i="138"/>
  <c r="K122" i="138"/>
  <c r="L122" i="138"/>
  <c r="M122" i="138"/>
  <c r="N122" i="138"/>
  <c r="O122" i="138"/>
  <c r="P122" i="138"/>
  <c r="Q122" i="138"/>
  <c r="R122" i="138"/>
  <c r="S122" i="138"/>
  <c r="T122" i="138"/>
  <c r="U122" i="138"/>
  <c r="V122" i="138"/>
  <c r="W122" i="138"/>
  <c r="D123" i="138"/>
  <c r="D112" i="147" s="1"/>
  <c r="E123" i="138"/>
  <c r="F123" i="138"/>
  <c r="G123" i="138"/>
  <c r="H123" i="138"/>
  <c r="I123" i="138"/>
  <c r="J123" i="138"/>
  <c r="K123" i="138"/>
  <c r="L123" i="138"/>
  <c r="M123" i="138"/>
  <c r="N123" i="138"/>
  <c r="O123" i="138"/>
  <c r="P123" i="138"/>
  <c r="Q123" i="138"/>
  <c r="R123" i="138"/>
  <c r="S123" i="138"/>
  <c r="T123" i="138"/>
  <c r="U123" i="138"/>
  <c r="V123" i="138"/>
  <c r="W123" i="138"/>
  <c r="D124" i="138"/>
  <c r="D113" i="147" s="1"/>
  <c r="E124" i="138"/>
  <c r="F124" i="138"/>
  <c r="G124" i="138"/>
  <c r="H124" i="138"/>
  <c r="I124" i="138"/>
  <c r="J124" i="138"/>
  <c r="K124" i="138"/>
  <c r="L124" i="138"/>
  <c r="M124" i="138"/>
  <c r="N124" i="138"/>
  <c r="O124" i="138"/>
  <c r="P124" i="138"/>
  <c r="Q124" i="138"/>
  <c r="R124" i="138"/>
  <c r="S124" i="138"/>
  <c r="T124" i="138"/>
  <c r="U124" i="138"/>
  <c r="V124" i="138"/>
  <c r="W124" i="138"/>
  <c r="D125" i="138"/>
  <c r="D114" i="147" s="1"/>
  <c r="E125" i="138"/>
  <c r="F125" i="138"/>
  <c r="G125" i="138"/>
  <c r="H125" i="138"/>
  <c r="I125" i="138"/>
  <c r="J125" i="138"/>
  <c r="K125" i="138"/>
  <c r="L125" i="138"/>
  <c r="M125" i="138"/>
  <c r="N125" i="138"/>
  <c r="O125" i="138"/>
  <c r="P125" i="138"/>
  <c r="Q125" i="138"/>
  <c r="R125" i="138"/>
  <c r="S125" i="138"/>
  <c r="T125" i="138"/>
  <c r="U125" i="138"/>
  <c r="V125" i="138"/>
  <c r="W125" i="138"/>
  <c r="D126" i="138"/>
  <c r="D115" i="147" s="1"/>
  <c r="E126" i="138"/>
  <c r="F126" i="138"/>
  <c r="G126" i="138"/>
  <c r="H126" i="138"/>
  <c r="I126" i="138"/>
  <c r="J126" i="138"/>
  <c r="K126" i="138"/>
  <c r="L126" i="138"/>
  <c r="M126" i="138"/>
  <c r="N126" i="138"/>
  <c r="O126" i="138"/>
  <c r="P126" i="138"/>
  <c r="Q126" i="138"/>
  <c r="R126" i="138"/>
  <c r="S126" i="138"/>
  <c r="T126" i="138"/>
  <c r="U126" i="138"/>
  <c r="V126" i="138"/>
  <c r="W126" i="138"/>
  <c r="E80" i="138"/>
  <c r="E152" i="138" s="1"/>
  <c r="F80" i="138"/>
  <c r="F152" i="138" s="1"/>
  <c r="G80" i="138"/>
  <c r="G152" i="138" s="1"/>
  <c r="H80" i="138"/>
  <c r="I80" i="138"/>
  <c r="I152" i="138" s="1"/>
  <c r="J80" i="138"/>
  <c r="K80" i="138"/>
  <c r="L80" i="138"/>
  <c r="M80" i="138"/>
  <c r="M152" i="138" s="1"/>
  <c r="N80" i="138"/>
  <c r="O80" i="138"/>
  <c r="P80" i="138"/>
  <c r="Q80" i="138"/>
  <c r="R80" i="138"/>
  <c r="S80" i="138"/>
  <c r="S152" i="138" s="1"/>
  <c r="T80" i="138"/>
  <c r="T152" i="138" s="1"/>
  <c r="U80" i="138"/>
  <c r="U152" i="138" s="1"/>
  <c r="V80" i="138"/>
  <c r="V152" i="138" s="1"/>
  <c r="W80" i="138"/>
  <c r="W152" i="138" s="1"/>
  <c r="D80" i="138"/>
  <c r="D152" i="138" s="1"/>
  <c r="A128" i="138"/>
  <c r="A129" i="138"/>
  <c r="A130" i="138"/>
  <c r="A131" i="138"/>
  <c r="A132" i="138"/>
  <c r="A133" i="138"/>
  <c r="A134" i="138"/>
  <c r="A127" i="138"/>
  <c r="W216" i="138"/>
  <c r="V216" i="138"/>
  <c r="U216" i="138"/>
  <c r="T216" i="138"/>
  <c r="S216" i="138"/>
  <c r="R216" i="138"/>
  <c r="Q216" i="138"/>
  <c r="P216" i="138"/>
  <c r="O216" i="138"/>
  <c r="N216" i="138"/>
  <c r="M216" i="138"/>
  <c r="L216" i="138"/>
  <c r="K216" i="138"/>
  <c r="J216" i="138"/>
  <c r="I216" i="138"/>
  <c r="H216" i="138"/>
  <c r="G216" i="138"/>
  <c r="F216" i="138"/>
  <c r="E216" i="138"/>
  <c r="D216" i="138"/>
  <c r="W138" i="138"/>
  <c r="V138" i="138"/>
  <c r="U138" i="138"/>
  <c r="T138" i="138"/>
  <c r="S138" i="138"/>
  <c r="R138" i="138"/>
  <c r="Q138" i="138"/>
  <c r="P138" i="138"/>
  <c r="O138" i="138"/>
  <c r="N138" i="138"/>
  <c r="M138" i="138"/>
  <c r="L138" i="138"/>
  <c r="K138" i="138"/>
  <c r="J138" i="138"/>
  <c r="I138" i="138"/>
  <c r="H138" i="138"/>
  <c r="G138" i="138"/>
  <c r="F138" i="138"/>
  <c r="E138" i="138"/>
  <c r="D138" i="138"/>
  <c r="C134" i="138"/>
  <c r="C133" i="138"/>
  <c r="C132" i="138"/>
  <c r="C131" i="138"/>
  <c r="C130" i="138"/>
  <c r="C129" i="138"/>
  <c r="C128" i="138"/>
  <c r="C127" i="138"/>
  <c r="E60" i="138"/>
  <c r="F60" i="138"/>
  <c r="G60" i="138"/>
  <c r="H60" i="138"/>
  <c r="I60" i="138"/>
  <c r="J60" i="138"/>
  <c r="K60" i="138"/>
  <c r="L60" i="138"/>
  <c r="M60" i="138"/>
  <c r="N60" i="138"/>
  <c r="O60" i="138"/>
  <c r="P60" i="138"/>
  <c r="Q60" i="138"/>
  <c r="R60" i="138"/>
  <c r="S60" i="138"/>
  <c r="T60" i="138"/>
  <c r="U60" i="138"/>
  <c r="V60" i="138"/>
  <c r="W60" i="138"/>
  <c r="D60" i="138"/>
  <c r="O5" i="51"/>
  <c r="M6" i="51"/>
  <c r="M7" i="51"/>
  <c r="M8" i="51"/>
  <c r="M9" i="51"/>
  <c r="M10" i="51"/>
  <c r="M11" i="51"/>
  <c r="M12" i="51"/>
  <c r="M13" i="51"/>
  <c r="M14" i="51"/>
  <c r="N5" i="51"/>
  <c r="M5" i="51"/>
  <c r="X32" i="129" l="1"/>
  <c r="X33" i="129" s="1"/>
  <c r="K58" i="51"/>
  <c r="K59" i="51" s="1"/>
  <c r="K53" i="51"/>
  <c r="K52" i="51"/>
  <c r="K51" i="51"/>
  <c r="K47" i="51"/>
  <c r="K50" i="51"/>
  <c r="K46" i="51"/>
  <c r="K42" i="51"/>
  <c r="K49" i="51"/>
  <c r="K48" i="51"/>
  <c r="K45" i="51"/>
  <c r="K44" i="51"/>
  <c r="K43" i="51"/>
  <c r="W115" i="147"/>
  <c r="W188" i="147"/>
  <c r="W187" i="147"/>
  <c r="W114" i="147"/>
  <c r="W186" i="147"/>
  <c r="W113" i="147"/>
  <c r="W112" i="147"/>
  <c r="W185" i="147"/>
  <c r="W184" i="147"/>
  <c r="W111" i="147"/>
  <c r="W183" i="147"/>
  <c r="W110" i="147"/>
  <c r="W109" i="147"/>
  <c r="W182" i="147"/>
  <c r="W181" i="147"/>
  <c r="W108" i="147"/>
  <c r="W107" i="147"/>
  <c r="W180" i="147"/>
  <c r="W106" i="147"/>
  <c r="W179" i="147"/>
  <c r="W178" i="147"/>
  <c r="W105" i="147"/>
  <c r="W103" i="147"/>
  <c r="W176" i="147"/>
  <c r="W175" i="147"/>
  <c r="W102" i="147"/>
  <c r="W174" i="147"/>
  <c r="W101" i="147"/>
  <c r="W100" i="147"/>
  <c r="W173" i="147"/>
  <c r="W116" i="147"/>
  <c r="W189" i="147"/>
  <c r="W99" i="147"/>
  <c r="W172" i="147"/>
  <c r="W94" i="147"/>
  <c r="W167" i="147"/>
  <c r="W166" i="147"/>
  <c r="W93" i="147"/>
  <c r="W92" i="147"/>
  <c r="W165" i="147"/>
  <c r="W91" i="147"/>
  <c r="W164" i="147"/>
  <c r="W90" i="147"/>
  <c r="W163" i="147"/>
  <c r="W89" i="147"/>
  <c r="W162" i="147"/>
  <c r="W160" i="147"/>
  <c r="W87" i="147"/>
  <c r="W86" i="147"/>
  <c r="W159" i="147"/>
  <c r="W85" i="147"/>
  <c r="W158" i="147"/>
  <c r="W88" i="147"/>
  <c r="W161" i="147"/>
  <c r="W84" i="147"/>
  <c r="W157" i="147"/>
  <c r="W83" i="147"/>
  <c r="W156" i="147"/>
  <c r="W82" i="147"/>
  <c r="W155" i="147"/>
  <c r="W154" i="147"/>
  <c r="W81" i="147"/>
  <c r="W80" i="147"/>
  <c r="W153" i="147"/>
  <c r="W104" i="147"/>
  <c r="W177" i="147"/>
  <c r="W152" i="147"/>
  <c r="W79" i="147"/>
  <c r="W78" i="147"/>
  <c r="W151" i="147"/>
  <c r="W77" i="147"/>
  <c r="W150" i="147"/>
  <c r="W76" i="147"/>
  <c r="W149" i="147"/>
  <c r="W148" i="147"/>
  <c r="W75" i="147"/>
  <c r="D170" i="147"/>
  <c r="D171" i="147"/>
  <c r="D168" i="147"/>
  <c r="D169" i="147"/>
  <c r="H186" i="147"/>
  <c r="H113" i="147"/>
  <c r="H182" i="147"/>
  <c r="H109" i="147"/>
  <c r="H106" i="147"/>
  <c r="H179" i="147"/>
  <c r="H102" i="147"/>
  <c r="H175" i="147"/>
  <c r="H100" i="147"/>
  <c r="H173" i="147"/>
  <c r="H93" i="147"/>
  <c r="H166" i="147"/>
  <c r="H165" i="147"/>
  <c r="H92" i="147"/>
  <c r="H163" i="147"/>
  <c r="H90" i="147"/>
  <c r="H87" i="147"/>
  <c r="H160" i="147"/>
  <c r="H158" i="147"/>
  <c r="H85" i="147"/>
  <c r="H157" i="147"/>
  <c r="H84" i="147"/>
  <c r="H155" i="147"/>
  <c r="H82" i="147"/>
  <c r="H81" i="147"/>
  <c r="H154" i="147"/>
  <c r="H177" i="147"/>
  <c r="H104" i="147"/>
  <c r="H150" i="147"/>
  <c r="H77" i="147"/>
  <c r="H148" i="147"/>
  <c r="H75" i="147"/>
  <c r="G115" i="147"/>
  <c r="G188" i="147"/>
  <c r="G114" i="147"/>
  <c r="G187" i="147"/>
  <c r="G186" i="147"/>
  <c r="G113" i="147"/>
  <c r="G184" i="147"/>
  <c r="G111" i="147"/>
  <c r="G109" i="147"/>
  <c r="G182" i="147"/>
  <c r="G181" i="147"/>
  <c r="G108" i="147"/>
  <c r="G180" i="147"/>
  <c r="G107" i="147"/>
  <c r="G103" i="147"/>
  <c r="G176" i="147"/>
  <c r="G102" i="147"/>
  <c r="G175" i="147"/>
  <c r="G173" i="147"/>
  <c r="G100" i="147"/>
  <c r="G116" i="147"/>
  <c r="G189" i="147"/>
  <c r="G167" i="147"/>
  <c r="G94" i="147"/>
  <c r="G93" i="147"/>
  <c r="G166" i="147"/>
  <c r="G92" i="147"/>
  <c r="G165" i="147"/>
  <c r="G163" i="147"/>
  <c r="G90" i="147"/>
  <c r="G162" i="147"/>
  <c r="G89" i="147"/>
  <c r="G159" i="147"/>
  <c r="G86" i="147"/>
  <c r="G85" i="147"/>
  <c r="G158" i="147"/>
  <c r="G157" i="147"/>
  <c r="G84" i="147"/>
  <c r="G155" i="147"/>
  <c r="G82" i="147"/>
  <c r="G81" i="147"/>
  <c r="G154" i="147"/>
  <c r="G177" i="147"/>
  <c r="G104" i="147"/>
  <c r="G79" i="147"/>
  <c r="G152" i="147"/>
  <c r="G150" i="147"/>
  <c r="G77" i="147"/>
  <c r="G75" i="147"/>
  <c r="G148" i="147"/>
  <c r="F187" i="147"/>
  <c r="F114" i="147"/>
  <c r="F183" i="147"/>
  <c r="F110" i="147"/>
  <c r="F108" i="147"/>
  <c r="F181" i="147"/>
  <c r="F179" i="147"/>
  <c r="F106" i="147"/>
  <c r="F102" i="147"/>
  <c r="F175" i="147"/>
  <c r="F189" i="147"/>
  <c r="F116" i="147"/>
  <c r="F93" i="147"/>
  <c r="F166" i="147"/>
  <c r="F92" i="147"/>
  <c r="F165" i="147"/>
  <c r="F163" i="147"/>
  <c r="F90" i="147"/>
  <c r="F160" i="147"/>
  <c r="F87" i="147"/>
  <c r="F85" i="147"/>
  <c r="F158" i="147"/>
  <c r="F84" i="147"/>
  <c r="F157" i="147"/>
  <c r="F177" i="147"/>
  <c r="F104" i="147"/>
  <c r="F151" i="147"/>
  <c r="F78" i="147"/>
  <c r="F150" i="147"/>
  <c r="F77" i="147"/>
  <c r="F148" i="147"/>
  <c r="F75" i="147"/>
  <c r="E188" i="147"/>
  <c r="E115" i="147"/>
  <c r="E113" i="147"/>
  <c r="E186" i="147"/>
  <c r="E111" i="147"/>
  <c r="E184" i="147"/>
  <c r="E108" i="147"/>
  <c r="E181" i="147"/>
  <c r="E106" i="147"/>
  <c r="E179" i="147"/>
  <c r="E105" i="147"/>
  <c r="E178" i="147"/>
  <c r="E101" i="147"/>
  <c r="E174" i="147"/>
  <c r="E94" i="147"/>
  <c r="E167" i="147"/>
  <c r="E92" i="147"/>
  <c r="E165" i="147"/>
  <c r="E90" i="147"/>
  <c r="E163" i="147"/>
  <c r="E89" i="147"/>
  <c r="E162" i="147"/>
  <c r="E159" i="147"/>
  <c r="E86" i="147"/>
  <c r="E158" i="147"/>
  <c r="E85" i="147"/>
  <c r="E157" i="147"/>
  <c r="E84" i="147"/>
  <c r="E177" i="147"/>
  <c r="E104" i="147"/>
  <c r="E152" i="147"/>
  <c r="E79" i="147"/>
  <c r="E150" i="147"/>
  <c r="E77" i="147"/>
  <c r="E149" i="147"/>
  <c r="E76" i="147"/>
  <c r="V187" i="147"/>
  <c r="V114" i="147"/>
  <c r="V185" i="147"/>
  <c r="V112" i="147"/>
  <c r="V184" i="147"/>
  <c r="V111" i="147"/>
  <c r="V109" i="147"/>
  <c r="V182" i="147"/>
  <c r="V105" i="147"/>
  <c r="V178" i="147"/>
  <c r="V116" i="147"/>
  <c r="V189" i="147"/>
  <c r="V94" i="147"/>
  <c r="V167" i="147"/>
  <c r="V92" i="147"/>
  <c r="V165" i="147"/>
  <c r="V162" i="147"/>
  <c r="V89" i="147"/>
  <c r="V86" i="147"/>
  <c r="V159" i="147"/>
  <c r="V161" i="147"/>
  <c r="V88" i="147"/>
  <c r="V156" i="147"/>
  <c r="V83" i="147"/>
  <c r="V82" i="147"/>
  <c r="V155" i="147"/>
  <c r="V177" i="147"/>
  <c r="V104" i="147"/>
  <c r="V77" i="147"/>
  <c r="V150" i="147"/>
  <c r="V76" i="147"/>
  <c r="V149" i="147"/>
  <c r="U112" i="147"/>
  <c r="U185" i="147"/>
  <c r="U181" i="147"/>
  <c r="U108" i="147"/>
  <c r="U176" i="147"/>
  <c r="U103" i="147"/>
  <c r="U116" i="147"/>
  <c r="U189" i="147"/>
  <c r="U94" i="147"/>
  <c r="U167" i="147"/>
  <c r="U163" i="147"/>
  <c r="U90" i="147"/>
  <c r="U87" i="147"/>
  <c r="U160" i="147"/>
  <c r="U161" i="147"/>
  <c r="U88" i="147"/>
  <c r="U80" i="147"/>
  <c r="U153" i="147"/>
  <c r="U151" i="147"/>
  <c r="U78" i="147"/>
  <c r="T188" i="147"/>
  <c r="T115" i="147"/>
  <c r="T111" i="147"/>
  <c r="T184" i="147"/>
  <c r="T180" i="147"/>
  <c r="T107" i="147"/>
  <c r="T105" i="147"/>
  <c r="T178" i="147"/>
  <c r="T102" i="147"/>
  <c r="T175" i="147"/>
  <c r="T173" i="147"/>
  <c r="T100" i="147"/>
  <c r="T116" i="147"/>
  <c r="T189" i="147"/>
  <c r="T99" i="147"/>
  <c r="T172" i="147"/>
  <c r="T94" i="147"/>
  <c r="T167" i="147"/>
  <c r="T91" i="147"/>
  <c r="T164" i="147"/>
  <c r="T89" i="147"/>
  <c r="T162" i="147"/>
  <c r="T161" i="147"/>
  <c r="T88" i="147"/>
  <c r="T83" i="147"/>
  <c r="T156" i="147"/>
  <c r="T80" i="147"/>
  <c r="T153" i="147"/>
  <c r="T79" i="147"/>
  <c r="T152" i="147"/>
  <c r="T150" i="147"/>
  <c r="T77" i="147"/>
  <c r="T148" i="147"/>
  <c r="T75" i="147"/>
  <c r="S115" i="147"/>
  <c r="S188" i="147"/>
  <c r="S114" i="147"/>
  <c r="S187" i="147"/>
  <c r="S111" i="147"/>
  <c r="S184" i="147"/>
  <c r="S109" i="147"/>
  <c r="S182" i="147"/>
  <c r="S107" i="147"/>
  <c r="S180" i="147"/>
  <c r="S105" i="147"/>
  <c r="S178" i="147"/>
  <c r="S174" i="147"/>
  <c r="S101" i="147"/>
  <c r="S93" i="147"/>
  <c r="S166" i="147"/>
  <c r="S165" i="147"/>
  <c r="S92" i="147"/>
  <c r="S90" i="147"/>
  <c r="S163" i="147"/>
  <c r="S86" i="147"/>
  <c r="S159" i="147"/>
  <c r="S161" i="147"/>
  <c r="S88" i="147"/>
  <c r="S156" i="147"/>
  <c r="S83" i="147"/>
  <c r="S155" i="147"/>
  <c r="S82" i="147"/>
  <c r="S153" i="147"/>
  <c r="S80" i="147"/>
  <c r="S78" i="147"/>
  <c r="S151" i="147"/>
  <c r="R188" i="147"/>
  <c r="R115" i="147"/>
  <c r="R179" i="147"/>
  <c r="R106" i="147"/>
  <c r="R94" i="147"/>
  <c r="R167" i="147"/>
  <c r="R88" i="147"/>
  <c r="R161" i="147"/>
  <c r="R104" i="147"/>
  <c r="R177" i="147"/>
  <c r="Q187" i="147"/>
  <c r="Q114" i="147"/>
  <c r="Q185" i="147"/>
  <c r="Q112" i="147"/>
  <c r="Q184" i="147"/>
  <c r="Q111" i="147"/>
  <c r="Q183" i="147"/>
  <c r="Q110" i="147"/>
  <c r="Q180" i="147"/>
  <c r="Q107" i="147"/>
  <c r="Q103" i="147"/>
  <c r="Q176" i="147"/>
  <c r="Q174" i="147"/>
  <c r="Q101" i="147"/>
  <c r="Q93" i="147"/>
  <c r="Q166" i="147"/>
  <c r="Q163" i="147"/>
  <c r="Q90" i="147"/>
  <c r="Q86" i="147"/>
  <c r="Q159" i="147"/>
  <c r="Q88" i="147"/>
  <c r="Q161" i="147"/>
  <c r="Q155" i="147"/>
  <c r="Q82" i="147"/>
  <c r="Q81" i="147"/>
  <c r="Q154" i="147"/>
  <c r="Q152" i="147"/>
  <c r="Q79" i="147"/>
  <c r="Q151" i="147"/>
  <c r="Q78" i="147"/>
  <c r="Q150" i="147"/>
  <c r="Q77" i="147"/>
  <c r="Q75" i="147"/>
  <c r="Q148" i="147"/>
  <c r="P188" i="147"/>
  <c r="P115" i="147"/>
  <c r="P114" i="147"/>
  <c r="P187" i="147"/>
  <c r="P186" i="147"/>
  <c r="P113" i="147"/>
  <c r="P185" i="147"/>
  <c r="P112" i="147"/>
  <c r="P184" i="147"/>
  <c r="P111" i="147"/>
  <c r="P183" i="147"/>
  <c r="P110" i="147"/>
  <c r="P109" i="147"/>
  <c r="P182" i="147"/>
  <c r="P108" i="147"/>
  <c r="P181" i="147"/>
  <c r="P107" i="147"/>
  <c r="P180" i="147"/>
  <c r="P179" i="147"/>
  <c r="P106" i="147"/>
  <c r="P178" i="147"/>
  <c r="P105" i="147"/>
  <c r="P103" i="147"/>
  <c r="P176" i="147"/>
  <c r="P102" i="147"/>
  <c r="P175" i="147"/>
  <c r="P101" i="147"/>
  <c r="P174" i="147"/>
  <c r="P173" i="147"/>
  <c r="P100" i="147"/>
  <c r="P116" i="147"/>
  <c r="P189" i="147"/>
  <c r="P99" i="147"/>
  <c r="P172" i="147"/>
  <c r="P94" i="147"/>
  <c r="P167" i="147"/>
  <c r="P93" i="147"/>
  <c r="P166" i="147"/>
  <c r="P92" i="147"/>
  <c r="P165" i="147"/>
  <c r="P164" i="147"/>
  <c r="P91" i="147"/>
  <c r="P163" i="147"/>
  <c r="P90" i="147"/>
  <c r="P162" i="147"/>
  <c r="P89" i="147"/>
  <c r="P87" i="147"/>
  <c r="P160" i="147"/>
  <c r="P86" i="147"/>
  <c r="P159" i="147"/>
  <c r="P85" i="147"/>
  <c r="P158" i="147"/>
  <c r="P161" i="147"/>
  <c r="P88" i="147"/>
  <c r="P84" i="147"/>
  <c r="P157" i="147"/>
  <c r="P156" i="147"/>
  <c r="P83" i="147"/>
  <c r="P155" i="147"/>
  <c r="P82" i="147"/>
  <c r="P154" i="147"/>
  <c r="P81" i="147"/>
  <c r="P80" i="147"/>
  <c r="P153" i="147"/>
  <c r="P177" i="147"/>
  <c r="P104" i="147"/>
  <c r="P152" i="147"/>
  <c r="P79" i="147"/>
  <c r="P151" i="147"/>
  <c r="P78" i="147"/>
  <c r="P150" i="147"/>
  <c r="P77" i="147"/>
  <c r="P149" i="147"/>
  <c r="P76" i="147"/>
  <c r="P75" i="147"/>
  <c r="P148" i="147"/>
  <c r="O188" i="147"/>
  <c r="O115" i="147"/>
  <c r="O187" i="147"/>
  <c r="O114" i="147"/>
  <c r="O186" i="147"/>
  <c r="O113" i="147"/>
  <c r="O185" i="147"/>
  <c r="O112" i="147"/>
  <c r="O111" i="147"/>
  <c r="O184" i="147"/>
  <c r="O110" i="147"/>
  <c r="O183" i="147"/>
  <c r="O182" i="147"/>
  <c r="O109" i="147"/>
  <c r="O181" i="147"/>
  <c r="O108" i="147"/>
  <c r="O107" i="147"/>
  <c r="O180" i="147"/>
  <c r="O179" i="147"/>
  <c r="O106" i="147"/>
  <c r="O105" i="147"/>
  <c r="O178" i="147"/>
  <c r="O103" i="147"/>
  <c r="O176" i="147"/>
  <c r="O175" i="147"/>
  <c r="O102" i="147"/>
  <c r="O101" i="147"/>
  <c r="O174" i="147"/>
  <c r="O173" i="147"/>
  <c r="O100" i="147"/>
  <c r="O116" i="147"/>
  <c r="O189" i="147"/>
  <c r="O99" i="147"/>
  <c r="O172" i="147"/>
  <c r="O167" i="147"/>
  <c r="O94" i="147"/>
  <c r="O93" i="147"/>
  <c r="O166" i="147"/>
  <c r="O165" i="147"/>
  <c r="O92" i="147"/>
  <c r="O164" i="147"/>
  <c r="O91" i="147"/>
  <c r="O163" i="147"/>
  <c r="O90" i="147"/>
  <c r="O89" i="147"/>
  <c r="O162" i="147"/>
  <c r="O160" i="147"/>
  <c r="O87" i="147"/>
  <c r="O86" i="147"/>
  <c r="O159" i="147"/>
  <c r="O158" i="147"/>
  <c r="O85" i="147"/>
  <c r="O88" i="147"/>
  <c r="O161" i="147"/>
  <c r="O84" i="147"/>
  <c r="O157" i="147"/>
  <c r="O83" i="147"/>
  <c r="O156" i="147"/>
  <c r="O155" i="147"/>
  <c r="O82" i="147"/>
  <c r="O154" i="147"/>
  <c r="O81" i="147"/>
  <c r="O80" i="147"/>
  <c r="O153" i="147"/>
  <c r="O104" i="147"/>
  <c r="O177" i="147"/>
  <c r="O79" i="147"/>
  <c r="O152" i="147"/>
  <c r="O151" i="147"/>
  <c r="O78" i="147"/>
  <c r="O77" i="147"/>
  <c r="O150" i="147"/>
  <c r="O149" i="147"/>
  <c r="O76" i="147"/>
  <c r="O148" i="147"/>
  <c r="O75" i="147"/>
  <c r="H172" i="147"/>
  <c r="H99" i="147"/>
  <c r="G110" i="147"/>
  <c r="G183" i="147"/>
  <c r="F173" i="147"/>
  <c r="F100" i="147"/>
  <c r="E189" i="147"/>
  <c r="E116" i="147"/>
  <c r="V99" i="147"/>
  <c r="V172" i="147"/>
  <c r="U91" i="147"/>
  <c r="U164" i="147"/>
  <c r="T182" i="147"/>
  <c r="T109" i="147"/>
  <c r="T76" i="147"/>
  <c r="T149" i="147"/>
  <c r="S79" i="147"/>
  <c r="S152" i="147"/>
  <c r="R92" i="147"/>
  <c r="R165" i="147"/>
  <c r="Q116" i="147"/>
  <c r="Q189" i="147"/>
  <c r="Q104" i="147"/>
  <c r="Q177" i="147"/>
  <c r="N172" i="147"/>
  <c r="N99" i="147"/>
  <c r="M115" i="147"/>
  <c r="M188" i="147"/>
  <c r="M187" i="147"/>
  <c r="M114" i="147"/>
  <c r="M186" i="147"/>
  <c r="M113" i="147"/>
  <c r="M112" i="147"/>
  <c r="M185" i="147"/>
  <c r="M184" i="147"/>
  <c r="M111" i="147"/>
  <c r="M183" i="147"/>
  <c r="M110" i="147"/>
  <c r="M182" i="147"/>
  <c r="M109" i="147"/>
  <c r="M108" i="147"/>
  <c r="M181" i="147"/>
  <c r="M180" i="147"/>
  <c r="M107" i="147"/>
  <c r="M179" i="147"/>
  <c r="M106" i="147"/>
  <c r="M178" i="147"/>
  <c r="M105" i="147"/>
  <c r="M103" i="147"/>
  <c r="M176" i="147"/>
  <c r="M175" i="147"/>
  <c r="M102" i="147"/>
  <c r="M101" i="147"/>
  <c r="M174" i="147"/>
  <c r="M173" i="147"/>
  <c r="M100" i="147"/>
  <c r="M189" i="147"/>
  <c r="M116" i="147"/>
  <c r="M99" i="147"/>
  <c r="M172" i="147"/>
  <c r="M94" i="147"/>
  <c r="M167" i="147"/>
  <c r="M166" i="147"/>
  <c r="M93" i="147"/>
  <c r="M165" i="147"/>
  <c r="M92" i="147"/>
  <c r="M164" i="147"/>
  <c r="M91" i="147"/>
  <c r="M163" i="147"/>
  <c r="M90" i="147"/>
  <c r="M89" i="147"/>
  <c r="M162" i="147"/>
  <c r="M160" i="147"/>
  <c r="M87" i="147"/>
  <c r="M86" i="147"/>
  <c r="M159" i="147"/>
  <c r="M85" i="147"/>
  <c r="M158" i="147"/>
  <c r="M88" i="147"/>
  <c r="M161" i="147"/>
  <c r="M84" i="147"/>
  <c r="M157" i="147"/>
  <c r="M83" i="147"/>
  <c r="M156" i="147"/>
  <c r="M82" i="147"/>
  <c r="M155" i="147"/>
  <c r="M81" i="147"/>
  <c r="M154" i="147"/>
  <c r="M80" i="147"/>
  <c r="M153" i="147"/>
  <c r="M177" i="147"/>
  <c r="M104" i="147"/>
  <c r="M79" i="147"/>
  <c r="M152" i="147"/>
  <c r="M151" i="147"/>
  <c r="M78" i="147"/>
  <c r="M150" i="147"/>
  <c r="M77" i="147"/>
  <c r="M76" i="147"/>
  <c r="M149" i="147"/>
  <c r="M75" i="147"/>
  <c r="M148" i="147"/>
  <c r="H111" i="147"/>
  <c r="H184" i="147"/>
  <c r="H151" i="147"/>
  <c r="H78" i="147"/>
  <c r="G172" i="147"/>
  <c r="G99" i="147"/>
  <c r="F80" i="147"/>
  <c r="F153" i="147"/>
  <c r="E182" i="147"/>
  <c r="E109" i="147"/>
  <c r="E82" i="147"/>
  <c r="E155" i="147"/>
  <c r="V103" i="147"/>
  <c r="V176" i="147"/>
  <c r="V148" i="147"/>
  <c r="V75" i="147"/>
  <c r="U85" i="147"/>
  <c r="U158" i="147"/>
  <c r="T176" i="147"/>
  <c r="T103" i="147"/>
  <c r="T154" i="147"/>
  <c r="T81" i="147"/>
  <c r="S185" i="147"/>
  <c r="S112" i="147"/>
  <c r="S75" i="147"/>
  <c r="S148" i="147"/>
  <c r="R159" i="147"/>
  <c r="R86" i="147"/>
  <c r="Q115" i="147"/>
  <c r="Q188" i="147"/>
  <c r="Q160" i="147"/>
  <c r="Q87" i="147"/>
  <c r="N174" i="147"/>
  <c r="N101" i="147"/>
  <c r="L188" i="147"/>
  <c r="L115" i="147"/>
  <c r="L187" i="147"/>
  <c r="L114" i="147"/>
  <c r="L186" i="147"/>
  <c r="L113" i="147"/>
  <c r="L185" i="147"/>
  <c r="L112" i="147"/>
  <c r="L184" i="147"/>
  <c r="L111" i="147"/>
  <c r="L183" i="147"/>
  <c r="L110" i="147"/>
  <c r="L182" i="147"/>
  <c r="L109" i="147"/>
  <c r="L181" i="147"/>
  <c r="L108" i="147"/>
  <c r="L107" i="147"/>
  <c r="L180" i="147"/>
  <c r="L179" i="147"/>
  <c r="L106" i="147"/>
  <c r="L178" i="147"/>
  <c r="L105" i="147"/>
  <c r="L176" i="147"/>
  <c r="L103" i="147"/>
  <c r="L102" i="147"/>
  <c r="L175" i="147"/>
  <c r="L101" i="147"/>
  <c r="L174" i="147"/>
  <c r="L173" i="147"/>
  <c r="L100" i="147"/>
  <c r="L189" i="147"/>
  <c r="L116" i="147"/>
  <c r="L172" i="147"/>
  <c r="L99" i="147"/>
  <c r="L167" i="147"/>
  <c r="L94" i="147"/>
  <c r="L166" i="147"/>
  <c r="L93" i="147"/>
  <c r="L165" i="147"/>
  <c r="L92" i="147"/>
  <c r="L164" i="147"/>
  <c r="L91" i="147"/>
  <c r="L163" i="147"/>
  <c r="L90" i="147"/>
  <c r="L89" i="147"/>
  <c r="L162" i="147"/>
  <c r="L160" i="147"/>
  <c r="L87" i="147"/>
  <c r="L86" i="147"/>
  <c r="L159" i="147"/>
  <c r="L158" i="147"/>
  <c r="L85" i="147"/>
  <c r="L161" i="147"/>
  <c r="L88" i="147"/>
  <c r="L84" i="147"/>
  <c r="L157" i="147"/>
  <c r="L156" i="147"/>
  <c r="L83" i="147"/>
  <c r="L155" i="147"/>
  <c r="L82" i="147"/>
  <c r="L81" i="147"/>
  <c r="L154" i="147"/>
  <c r="L80" i="147"/>
  <c r="L153" i="147"/>
  <c r="L177" i="147"/>
  <c r="L104" i="147"/>
  <c r="L152" i="147"/>
  <c r="L79" i="147"/>
  <c r="L151" i="147"/>
  <c r="L78" i="147"/>
  <c r="L150" i="147"/>
  <c r="L77" i="147"/>
  <c r="L149" i="147"/>
  <c r="L76" i="147"/>
  <c r="L148" i="147"/>
  <c r="L75" i="147"/>
  <c r="H178" i="147"/>
  <c r="H105" i="147"/>
  <c r="G76" i="147"/>
  <c r="G149" i="147"/>
  <c r="F112" i="147"/>
  <c r="F185" i="147"/>
  <c r="E164" i="147"/>
  <c r="E91" i="147"/>
  <c r="V91" i="147"/>
  <c r="V164" i="147"/>
  <c r="U187" i="147"/>
  <c r="U114" i="147"/>
  <c r="T160" i="147"/>
  <c r="T87" i="147"/>
  <c r="S108" i="147"/>
  <c r="S181" i="147"/>
  <c r="R189" i="147"/>
  <c r="R116" i="147"/>
  <c r="Q178" i="147"/>
  <c r="Q105" i="147"/>
  <c r="N184" i="147"/>
  <c r="N111" i="147"/>
  <c r="N78" i="147"/>
  <c r="N151" i="147"/>
  <c r="K188" i="147"/>
  <c r="K115" i="147"/>
  <c r="K110" i="147"/>
  <c r="K183" i="147"/>
  <c r="K178" i="147"/>
  <c r="K105" i="147"/>
  <c r="K102" i="147"/>
  <c r="K175" i="147"/>
  <c r="K174" i="147"/>
  <c r="K101" i="147"/>
  <c r="K173" i="147"/>
  <c r="K100" i="147"/>
  <c r="K116" i="147"/>
  <c r="K189" i="147"/>
  <c r="K94" i="147"/>
  <c r="K167" i="147"/>
  <c r="K93" i="147"/>
  <c r="K166" i="147"/>
  <c r="K165" i="147"/>
  <c r="K92" i="147"/>
  <c r="K91" i="147"/>
  <c r="K164" i="147"/>
  <c r="K163" i="147"/>
  <c r="K90" i="147"/>
  <c r="K162" i="147"/>
  <c r="K89" i="147"/>
  <c r="K160" i="147"/>
  <c r="K87" i="147"/>
  <c r="K159" i="147"/>
  <c r="K86" i="147"/>
  <c r="K85" i="147"/>
  <c r="K158" i="147"/>
  <c r="K88" i="147"/>
  <c r="K161" i="147"/>
  <c r="K84" i="147"/>
  <c r="K157" i="147"/>
  <c r="K156" i="147"/>
  <c r="K83" i="147"/>
  <c r="K155" i="147"/>
  <c r="K82" i="147"/>
  <c r="K81" i="147"/>
  <c r="K154" i="147"/>
  <c r="K80" i="147"/>
  <c r="K153" i="147"/>
  <c r="K104" i="147"/>
  <c r="K177" i="147"/>
  <c r="K152" i="147"/>
  <c r="K79" i="147"/>
  <c r="K78" i="147"/>
  <c r="K151" i="147"/>
  <c r="K77" i="147"/>
  <c r="K150" i="147"/>
  <c r="K149" i="147"/>
  <c r="K76" i="147"/>
  <c r="K148" i="147"/>
  <c r="K75" i="147"/>
  <c r="D142" i="147"/>
  <c r="G105" i="147"/>
  <c r="G178" i="147"/>
  <c r="F178" i="147"/>
  <c r="F105" i="147"/>
  <c r="F76" i="147"/>
  <c r="F149" i="147"/>
  <c r="E88" i="147"/>
  <c r="E161" i="147"/>
  <c r="V174" i="147"/>
  <c r="V101" i="147"/>
  <c r="U157" i="147"/>
  <c r="U84" i="147"/>
  <c r="T158" i="147"/>
  <c r="T85" i="147"/>
  <c r="S189" i="147"/>
  <c r="S116" i="147"/>
  <c r="R149" i="147"/>
  <c r="R76" i="147"/>
  <c r="Q165" i="147"/>
  <c r="Q92" i="147"/>
  <c r="N153" i="147"/>
  <c r="N80" i="147"/>
  <c r="K185" i="147"/>
  <c r="K112" i="147"/>
  <c r="J111" i="147"/>
  <c r="J184" i="147"/>
  <c r="J109" i="147"/>
  <c r="J182" i="147"/>
  <c r="J180" i="147"/>
  <c r="J107" i="147"/>
  <c r="J179" i="147"/>
  <c r="J106" i="147"/>
  <c r="J176" i="147"/>
  <c r="J103" i="147"/>
  <c r="J102" i="147"/>
  <c r="J175" i="147"/>
  <c r="J101" i="147"/>
  <c r="J174" i="147"/>
  <c r="J173" i="147"/>
  <c r="J100" i="147"/>
  <c r="J116" i="147"/>
  <c r="J189" i="147"/>
  <c r="J99" i="147"/>
  <c r="J172" i="147"/>
  <c r="J94" i="147"/>
  <c r="J167" i="147"/>
  <c r="J166" i="147"/>
  <c r="J93" i="147"/>
  <c r="J92" i="147"/>
  <c r="J165" i="147"/>
  <c r="J164" i="147"/>
  <c r="J91" i="147"/>
  <c r="J163" i="147"/>
  <c r="J90" i="147"/>
  <c r="J89" i="147"/>
  <c r="J162" i="147"/>
  <c r="J87" i="147"/>
  <c r="J160" i="147"/>
  <c r="J159" i="147"/>
  <c r="J86" i="147"/>
  <c r="J158" i="147"/>
  <c r="J85" i="147"/>
  <c r="J161" i="147"/>
  <c r="J88" i="147"/>
  <c r="J157" i="147"/>
  <c r="J84" i="147"/>
  <c r="J156" i="147"/>
  <c r="J83" i="147"/>
  <c r="J155" i="147"/>
  <c r="J82" i="147"/>
  <c r="J154" i="147"/>
  <c r="J81" i="147"/>
  <c r="J80" i="147"/>
  <c r="J153" i="147"/>
  <c r="J177" i="147"/>
  <c r="J104" i="147"/>
  <c r="J152" i="147"/>
  <c r="J79" i="147"/>
  <c r="J151" i="147"/>
  <c r="J78" i="147"/>
  <c r="J150" i="147"/>
  <c r="J77" i="147"/>
  <c r="J76" i="147"/>
  <c r="J149" i="147"/>
  <c r="J148" i="147"/>
  <c r="J75" i="147"/>
  <c r="H188" i="147"/>
  <c r="H115" i="147"/>
  <c r="H114" i="147"/>
  <c r="H187" i="147"/>
  <c r="H185" i="147"/>
  <c r="H112" i="147"/>
  <c r="H110" i="147"/>
  <c r="H183" i="147"/>
  <c r="H108" i="147"/>
  <c r="H181" i="147"/>
  <c r="H107" i="147"/>
  <c r="H180" i="147"/>
  <c r="H176" i="147"/>
  <c r="H103" i="147"/>
  <c r="H101" i="147"/>
  <c r="H174" i="147"/>
  <c r="H116" i="147"/>
  <c r="H189" i="147"/>
  <c r="H94" i="147"/>
  <c r="H167" i="147"/>
  <c r="H91" i="147"/>
  <c r="H164" i="147"/>
  <c r="H162" i="147"/>
  <c r="H89" i="147"/>
  <c r="H86" i="147"/>
  <c r="H159" i="147"/>
  <c r="H161" i="147"/>
  <c r="H88" i="147"/>
  <c r="H156" i="147"/>
  <c r="H83" i="147"/>
  <c r="H153" i="147"/>
  <c r="H80" i="147"/>
  <c r="H152" i="147"/>
  <c r="H79" i="147"/>
  <c r="H76" i="147"/>
  <c r="H149" i="147"/>
  <c r="H152" i="138"/>
  <c r="G185" i="147"/>
  <c r="G112" i="147"/>
  <c r="G179" i="147"/>
  <c r="G106" i="147"/>
  <c r="G101" i="147"/>
  <c r="G174" i="147"/>
  <c r="G91" i="147"/>
  <c r="G164" i="147"/>
  <c r="G160" i="147"/>
  <c r="G87" i="147"/>
  <c r="G88" i="147"/>
  <c r="G161" i="147"/>
  <c r="G83" i="147"/>
  <c r="G156" i="147"/>
  <c r="G80" i="147"/>
  <c r="G153" i="147"/>
  <c r="G78" i="147"/>
  <c r="G151" i="147"/>
  <c r="F188" i="147"/>
  <c r="F115" i="147"/>
  <c r="F113" i="147"/>
  <c r="F186" i="147"/>
  <c r="F184" i="147"/>
  <c r="F111" i="147"/>
  <c r="F182" i="147"/>
  <c r="F109" i="147"/>
  <c r="F107" i="147"/>
  <c r="F180" i="147"/>
  <c r="F103" i="147"/>
  <c r="F176" i="147"/>
  <c r="F174" i="147"/>
  <c r="F101" i="147"/>
  <c r="F172" i="147"/>
  <c r="F99" i="147"/>
  <c r="F94" i="147"/>
  <c r="F167" i="147"/>
  <c r="F91" i="147"/>
  <c r="F164" i="147"/>
  <c r="F162" i="147"/>
  <c r="F89" i="147"/>
  <c r="F159" i="147"/>
  <c r="F86" i="147"/>
  <c r="F161" i="147"/>
  <c r="F88" i="147"/>
  <c r="F83" i="147"/>
  <c r="F156" i="147"/>
  <c r="F155" i="147"/>
  <c r="F82" i="147"/>
  <c r="F154" i="147"/>
  <c r="F81" i="147"/>
  <c r="F79" i="147"/>
  <c r="F152" i="147"/>
  <c r="E114" i="147"/>
  <c r="E187" i="147"/>
  <c r="E112" i="147"/>
  <c r="E185" i="147"/>
  <c r="E110" i="147"/>
  <c r="E183" i="147"/>
  <c r="E180" i="147"/>
  <c r="E107" i="147"/>
  <c r="E176" i="147"/>
  <c r="E103" i="147"/>
  <c r="E175" i="147"/>
  <c r="E102" i="147"/>
  <c r="E173" i="147"/>
  <c r="E100" i="147"/>
  <c r="E99" i="147"/>
  <c r="E172" i="147"/>
  <c r="E166" i="147"/>
  <c r="E93" i="147"/>
  <c r="E160" i="147"/>
  <c r="E87" i="147"/>
  <c r="E83" i="147"/>
  <c r="E156" i="147"/>
  <c r="E154" i="147"/>
  <c r="E81" i="147"/>
  <c r="E80" i="147"/>
  <c r="E153" i="147"/>
  <c r="E78" i="147"/>
  <c r="E151" i="147"/>
  <c r="E148" i="147"/>
  <c r="E75" i="147"/>
  <c r="V188" i="147"/>
  <c r="V115" i="147"/>
  <c r="V186" i="147"/>
  <c r="V113" i="147"/>
  <c r="V183" i="147"/>
  <c r="V110" i="147"/>
  <c r="V181" i="147"/>
  <c r="V108" i="147"/>
  <c r="V180" i="147"/>
  <c r="V107" i="147"/>
  <c r="V179" i="147"/>
  <c r="V106" i="147"/>
  <c r="V102" i="147"/>
  <c r="V175" i="147"/>
  <c r="V100" i="147"/>
  <c r="V173" i="147"/>
  <c r="V166" i="147"/>
  <c r="V93" i="147"/>
  <c r="V90" i="147"/>
  <c r="V163" i="147"/>
  <c r="V87" i="147"/>
  <c r="V160" i="147"/>
  <c r="V158" i="147"/>
  <c r="V85" i="147"/>
  <c r="V157" i="147"/>
  <c r="V84" i="147"/>
  <c r="V81" i="147"/>
  <c r="V154" i="147"/>
  <c r="V80" i="147"/>
  <c r="V153" i="147"/>
  <c r="V79" i="147"/>
  <c r="V152" i="147"/>
  <c r="V78" i="147"/>
  <c r="V151" i="147"/>
  <c r="U115" i="147"/>
  <c r="U188" i="147"/>
  <c r="U186" i="147"/>
  <c r="U113" i="147"/>
  <c r="U184" i="147"/>
  <c r="U111" i="147"/>
  <c r="U110" i="147"/>
  <c r="U183" i="147"/>
  <c r="U182" i="147"/>
  <c r="U109" i="147"/>
  <c r="U107" i="147"/>
  <c r="U180" i="147"/>
  <c r="U179" i="147"/>
  <c r="U106" i="147"/>
  <c r="U105" i="147"/>
  <c r="U178" i="147"/>
  <c r="U102" i="147"/>
  <c r="U175" i="147"/>
  <c r="U174" i="147"/>
  <c r="U101" i="147"/>
  <c r="U100" i="147"/>
  <c r="U173" i="147"/>
  <c r="U172" i="147"/>
  <c r="U99" i="147"/>
  <c r="U166" i="147"/>
  <c r="U93" i="147"/>
  <c r="U165" i="147"/>
  <c r="U92" i="147"/>
  <c r="U162" i="147"/>
  <c r="U89" i="147"/>
  <c r="U86" i="147"/>
  <c r="U159" i="147"/>
  <c r="U156" i="147"/>
  <c r="U83" i="147"/>
  <c r="U82" i="147"/>
  <c r="U155" i="147"/>
  <c r="U81" i="147"/>
  <c r="U154" i="147"/>
  <c r="U177" i="147"/>
  <c r="U104" i="147"/>
  <c r="U152" i="147"/>
  <c r="U79" i="147"/>
  <c r="U77" i="147"/>
  <c r="U150" i="147"/>
  <c r="U149" i="147"/>
  <c r="U76" i="147"/>
  <c r="U75" i="147"/>
  <c r="U148" i="147"/>
  <c r="T187" i="147"/>
  <c r="T114" i="147"/>
  <c r="T186" i="147"/>
  <c r="T113" i="147"/>
  <c r="T112" i="147"/>
  <c r="T185" i="147"/>
  <c r="T183" i="147"/>
  <c r="T110" i="147"/>
  <c r="T181" i="147"/>
  <c r="T108" i="147"/>
  <c r="T179" i="147"/>
  <c r="T106" i="147"/>
  <c r="T174" i="147"/>
  <c r="T101" i="147"/>
  <c r="T166" i="147"/>
  <c r="T93" i="147"/>
  <c r="T92" i="147"/>
  <c r="T165" i="147"/>
  <c r="T163" i="147"/>
  <c r="T90" i="147"/>
  <c r="T86" i="147"/>
  <c r="T159" i="147"/>
  <c r="T157" i="147"/>
  <c r="T84" i="147"/>
  <c r="T82" i="147"/>
  <c r="T155" i="147"/>
  <c r="T177" i="147"/>
  <c r="T104" i="147"/>
  <c r="T151" i="147"/>
  <c r="T78" i="147"/>
  <c r="S113" i="147"/>
  <c r="S186" i="147"/>
  <c r="S110" i="147"/>
  <c r="S183" i="147"/>
  <c r="S106" i="147"/>
  <c r="S179" i="147"/>
  <c r="S176" i="147"/>
  <c r="S103" i="147"/>
  <c r="S175" i="147"/>
  <c r="S102" i="147"/>
  <c r="S100" i="147"/>
  <c r="S173" i="147"/>
  <c r="S99" i="147"/>
  <c r="S172" i="147"/>
  <c r="S167" i="147"/>
  <c r="S94" i="147"/>
  <c r="S164" i="147"/>
  <c r="S91" i="147"/>
  <c r="S89" i="147"/>
  <c r="S162" i="147"/>
  <c r="S87" i="147"/>
  <c r="S160" i="147"/>
  <c r="S85" i="147"/>
  <c r="S158" i="147"/>
  <c r="S84" i="147"/>
  <c r="S157" i="147"/>
  <c r="S154" i="147"/>
  <c r="S81" i="147"/>
  <c r="S177" i="147"/>
  <c r="S104" i="147"/>
  <c r="S77" i="147"/>
  <c r="S150" i="147"/>
  <c r="S76" i="147"/>
  <c r="S149" i="147"/>
  <c r="R187" i="147"/>
  <c r="R114" i="147"/>
  <c r="R186" i="147"/>
  <c r="R113" i="147"/>
  <c r="R185" i="147"/>
  <c r="R112" i="147"/>
  <c r="R111" i="147"/>
  <c r="R184" i="147"/>
  <c r="R183" i="147"/>
  <c r="R110" i="147"/>
  <c r="R182" i="147"/>
  <c r="R109" i="147"/>
  <c r="R181" i="147"/>
  <c r="R108" i="147"/>
  <c r="R180" i="147"/>
  <c r="R107" i="147"/>
  <c r="R105" i="147"/>
  <c r="R178" i="147"/>
  <c r="R176" i="147"/>
  <c r="R103" i="147"/>
  <c r="R175" i="147"/>
  <c r="R102" i="147"/>
  <c r="R101" i="147"/>
  <c r="R174" i="147"/>
  <c r="R173" i="147"/>
  <c r="R100" i="147"/>
  <c r="R172" i="147"/>
  <c r="R99" i="147"/>
  <c r="R93" i="147"/>
  <c r="R166" i="147"/>
  <c r="R164" i="147"/>
  <c r="R91" i="147"/>
  <c r="R90" i="147"/>
  <c r="R163" i="147"/>
  <c r="R162" i="147"/>
  <c r="R89" i="147"/>
  <c r="R160" i="147"/>
  <c r="R87" i="147"/>
  <c r="R158" i="147"/>
  <c r="R85" i="147"/>
  <c r="R84" i="147"/>
  <c r="R157" i="147"/>
  <c r="R83" i="147"/>
  <c r="R156" i="147"/>
  <c r="R155" i="147"/>
  <c r="R82" i="147"/>
  <c r="R154" i="147"/>
  <c r="R81" i="147"/>
  <c r="R153" i="147"/>
  <c r="R80" i="147"/>
  <c r="R152" i="147"/>
  <c r="R79" i="147"/>
  <c r="R151" i="147"/>
  <c r="R78" i="147"/>
  <c r="R150" i="147"/>
  <c r="R77" i="147"/>
  <c r="R148" i="147"/>
  <c r="R75" i="147"/>
  <c r="R152" i="138"/>
  <c r="Q186" i="147"/>
  <c r="Q113" i="147"/>
  <c r="Q182" i="147"/>
  <c r="Q109" i="147"/>
  <c r="Q181" i="147"/>
  <c r="Q108" i="147"/>
  <c r="Q179" i="147"/>
  <c r="Q106" i="147"/>
  <c r="Q102" i="147"/>
  <c r="Q175" i="147"/>
  <c r="Q100" i="147"/>
  <c r="Q173" i="147"/>
  <c r="Q172" i="147"/>
  <c r="Q99" i="147"/>
  <c r="Q167" i="147"/>
  <c r="Q94" i="147"/>
  <c r="Q164" i="147"/>
  <c r="Q91" i="147"/>
  <c r="Q162" i="147"/>
  <c r="Q89" i="147"/>
  <c r="Q85" i="147"/>
  <c r="Q158" i="147"/>
  <c r="Q157" i="147"/>
  <c r="Q84" i="147"/>
  <c r="Q156" i="147"/>
  <c r="Q83" i="147"/>
  <c r="Q80" i="147"/>
  <c r="Q153" i="147"/>
  <c r="Q149" i="147"/>
  <c r="Q76" i="147"/>
  <c r="N115" i="147"/>
  <c r="N188" i="147"/>
  <c r="N114" i="147"/>
  <c r="N187" i="147"/>
  <c r="N186" i="147"/>
  <c r="N113" i="147"/>
  <c r="N112" i="147"/>
  <c r="N185" i="147"/>
  <c r="N183" i="147"/>
  <c r="N110" i="147"/>
  <c r="N182" i="147"/>
  <c r="N109" i="147"/>
  <c r="N181" i="147"/>
  <c r="N108" i="147"/>
  <c r="N180" i="147"/>
  <c r="N107" i="147"/>
  <c r="N106" i="147"/>
  <c r="N179" i="147"/>
  <c r="N105" i="147"/>
  <c r="N178" i="147"/>
  <c r="N176" i="147"/>
  <c r="N103" i="147"/>
  <c r="N175" i="147"/>
  <c r="N102" i="147"/>
  <c r="N173" i="147"/>
  <c r="N100" i="147"/>
  <c r="N116" i="147"/>
  <c r="N189" i="147"/>
  <c r="N94" i="147"/>
  <c r="N167" i="147"/>
  <c r="N93" i="147"/>
  <c r="N166" i="147"/>
  <c r="N165" i="147"/>
  <c r="N92" i="147"/>
  <c r="N164" i="147"/>
  <c r="N91" i="147"/>
  <c r="N90" i="147"/>
  <c r="N163" i="147"/>
  <c r="N89" i="147"/>
  <c r="N162" i="147"/>
  <c r="N160" i="147"/>
  <c r="N87" i="147"/>
  <c r="N86" i="147"/>
  <c r="N159" i="147"/>
  <c r="N158" i="147"/>
  <c r="N85" i="147"/>
  <c r="N88" i="147"/>
  <c r="N161" i="147"/>
  <c r="N157" i="147"/>
  <c r="N84" i="147"/>
  <c r="N156" i="147"/>
  <c r="N83" i="147"/>
  <c r="N155" i="147"/>
  <c r="N82" i="147"/>
  <c r="N81" i="147"/>
  <c r="N154" i="147"/>
  <c r="N104" i="147"/>
  <c r="N177" i="147"/>
  <c r="N79" i="147"/>
  <c r="N152" i="147"/>
  <c r="N77" i="147"/>
  <c r="N150" i="147"/>
  <c r="N149" i="147"/>
  <c r="N76" i="147"/>
  <c r="N75" i="147"/>
  <c r="N148" i="147"/>
  <c r="K114" i="147"/>
  <c r="K187" i="147"/>
  <c r="K113" i="147"/>
  <c r="K186" i="147"/>
  <c r="K184" i="147"/>
  <c r="K111" i="147"/>
  <c r="K182" i="147"/>
  <c r="K109" i="147"/>
  <c r="K181" i="147"/>
  <c r="K108" i="147"/>
  <c r="K107" i="147"/>
  <c r="K180" i="147"/>
  <c r="K106" i="147"/>
  <c r="K179" i="147"/>
  <c r="K103" i="147"/>
  <c r="K176" i="147"/>
  <c r="K172" i="147"/>
  <c r="K99" i="147"/>
  <c r="J188" i="147"/>
  <c r="J115" i="147"/>
  <c r="J187" i="147"/>
  <c r="J114" i="147"/>
  <c r="J113" i="147"/>
  <c r="J186" i="147"/>
  <c r="J112" i="147"/>
  <c r="J185" i="147"/>
  <c r="J183" i="147"/>
  <c r="J110" i="147"/>
  <c r="J108" i="147"/>
  <c r="J181" i="147"/>
  <c r="J178" i="147"/>
  <c r="J105" i="147"/>
  <c r="I188" i="147"/>
  <c r="I115" i="147"/>
  <c r="I187" i="147"/>
  <c r="I114" i="147"/>
  <c r="I113" i="147"/>
  <c r="I186" i="147"/>
  <c r="I185" i="147"/>
  <c r="I112" i="147"/>
  <c r="I184" i="147"/>
  <c r="I111" i="147"/>
  <c r="I110" i="147"/>
  <c r="I183" i="147"/>
  <c r="I109" i="147"/>
  <c r="I182" i="147"/>
  <c r="I181" i="147"/>
  <c r="I108" i="147"/>
  <c r="I180" i="147"/>
  <c r="I107" i="147"/>
  <c r="I106" i="147"/>
  <c r="I179" i="147"/>
  <c r="I105" i="147"/>
  <c r="I178" i="147"/>
  <c r="I103" i="147"/>
  <c r="I176" i="147"/>
  <c r="I175" i="147"/>
  <c r="I102" i="147"/>
  <c r="I101" i="147"/>
  <c r="I174" i="147"/>
  <c r="I173" i="147"/>
  <c r="I100" i="147"/>
  <c r="I116" i="147"/>
  <c r="I189" i="147"/>
  <c r="I99" i="147"/>
  <c r="I172" i="147"/>
  <c r="I94" i="147"/>
  <c r="I167" i="147"/>
  <c r="I93" i="147"/>
  <c r="I166" i="147"/>
  <c r="I165" i="147"/>
  <c r="I92" i="147"/>
  <c r="I164" i="147"/>
  <c r="I91" i="147"/>
  <c r="I90" i="147"/>
  <c r="I163" i="147"/>
  <c r="I162" i="147"/>
  <c r="I89" i="147"/>
  <c r="I87" i="147"/>
  <c r="I160" i="147"/>
  <c r="I86" i="147"/>
  <c r="I159" i="147"/>
  <c r="I85" i="147"/>
  <c r="I158" i="147"/>
  <c r="I88" i="147"/>
  <c r="I161" i="147"/>
  <c r="I157" i="147"/>
  <c r="I84" i="147"/>
  <c r="I156" i="147"/>
  <c r="I83" i="147"/>
  <c r="I82" i="147"/>
  <c r="I155" i="147"/>
  <c r="I81" i="147"/>
  <c r="I154" i="147"/>
  <c r="I153" i="147"/>
  <c r="I80" i="147"/>
  <c r="I177" i="147"/>
  <c r="I104" i="147"/>
  <c r="I79" i="147"/>
  <c r="I152" i="147"/>
  <c r="I78" i="147"/>
  <c r="I151" i="147"/>
  <c r="I150" i="147"/>
  <c r="I77" i="147"/>
  <c r="I149" i="147"/>
  <c r="I76" i="147"/>
  <c r="I148" i="147"/>
  <c r="I75" i="147"/>
  <c r="AA20" i="132"/>
  <c r="AB11" i="132" l="1"/>
  <c r="AB17" i="132"/>
  <c r="AB14" i="132"/>
  <c r="AB12" i="132"/>
  <c r="AB16" i="132"/>
  <c r="AB18" i="132"/>
  <c r="AB15" i="132"/>
  <c r="AB13" i="132"/>
  <c r="K69" i="51"/>
  <c r="K60" i="51"/>
  <c r="K68" i="51"/>
  <c r="K67" i="51"/>
  <c r="K61" i="51"/>
  <c r="K71" i="51"/>
  <c r="K70" i="51"/>
  <c r="K66" i="51"/>
  <c r="K63" i="51"/>
  <c r="K62" i="51"/>
  <c r="K65" i="51"/>
  <c r="K64" i="51"/>
  <c r="L142" i="147"/>
  <c r="P215" i="147"/>
  <c r="R142" i="147"/>
  <c r="M215" i="147"/>
  <c r="P142" i="147"/>
  <c r="Q215" i="147"/>
  <c r="F215" i="147"/>
  <c r="I142" i="147"/>
  <c r="R215" i="147"/>
  <c r="N215" i="147"/>
  <c r="U142" i="147"/>
  <c r="J142" i="147"/>
  <c r="O142" i="147"/>
  <c r="S215" i="147"/>
  <c r="H142" i="147"/>
  <c r="Q142" i="147"/>
  <c r="U215" i="147"/>
  <c r="N142" i="147"/>
  <c r="E142" i="147"/>
  <c r="J215" i="147"/>
  <c r="V142" i="147"/>
  <c r="O215" i="147"/>
  <c r="H215" i="147"/>
  <c r="V215" i="147"/>
  <c r="G215" i="147"/>
  <c r="K142" i="147"/>
  <c r="W142" i="147"/>
  <c r="W215" i="147"/>
  <c r="M142" i="147"/>
  <c r="G142" i="147"/>
  <c r="K215" i="147"/>
  <c r="L215" i="147"/>
  <c r="T142" i="147"/>
  <c r="T215" i="147"/>
  <c r="F142" i="147"/>
  <c r="S142" i="147"/>
  <c r="I215" i="147"/>
  <c r="D215" i="147"/>
  <c r="E215" i="147"/>
  <c r="AB20" i="132" l="1"/>
  <c r="D3" i="133"/>
  <c r="E3" i="133"/>
  <c r="F3" i="133"/>
  <c r="G3" i="133"/>
  <c r="H3" i="133"/>
  <c r="I3" i="133"/>
  <c r="J3" i="133"/>
  <c r="K3" i="133"/>
  <c r="L3" i="133"/>
  <c r="M3" i="133"/>
  <c r="N3" i="133"/>
  <c r="M3" i="134" s="1"/>
  <c r="O3" i="133"/>
  <c r="N3" i="134" s="1"/>
  <c r="P3" i="133"/>
  <c r="O3" i="134" s="1"/>
  <c r="Q3" i="133"/>
  <c r="R3" i="133"/>
  <c r="Q3" i="134" s="1"/>
  <c r="S3" i="133"/>
  <c r="R3" i="134" s="1"/>
  <c r="T3" i="133"/>
  <c r="S3" i="134" s="1"/>
  <c r="U3" i="133"/>
  <c r="T3" i="134" s="1"/>
  <c r="V3" i="133"/>
  <c r="U3" i="134" s="1"/>
  <c r="W3" i="133"/>
  <c r="D4" i="133"/>
  <c r="E4" i="133"/>
  <c r="F4" i="133"/>
  <c r="G4" i="133"/>
  <c r="H4" i="133"/>
  <c r="G4" i="134" s="1"/>
  <c r="I4" i="133"/>
  <c r="H4" i="134" s="1"/>
  <c r="J4" i="133"/>
  <c r="I4" i="134" s="1"/>
  <c r="K4" i="133"/>
  <c r="J4" i="134" s="1"/>
  <c r="L4" i="133"/>
  <c r="M4" i="133"/>
  <c r="N4" i="133"/>
  <c r="O4" i="133"/>
  <c r="N4" i="134" s="1"/>
  <c r="P4" i="133"/>
  <c r="O4" i="134" s="1"/>
  <c r="Q4" i="133"/>
  <c r="P4" i="134" s="1"/>
  <c r="R4" i="133"/>
  <c r="Q4" i="134" s="1"/>
  <c r="S4" i="133"/>
  <c r="R4" i="134" s="1"/>
  <c r="T4" i="133"/>
  <c r="S4" i="134" s="1"/>
  <c r="U4" i="133"/>
  <c r="V4" i="133"/>
  <c r="W4" i="133"/>
  <c r="D5" i="133"/>
  <c r="E5" i="133"/>
  <c r="F5" i="133"/>
  <c r="G5" i="133"/>
  <c r="H5" i="133"/>
  <c r="I5" i="133"/>
  <c r="J5" i="133"/>
  <c r="K5" i="133"/>
  <c r="L5" i="133"/>
  <c r="M5" i="133"/>
  <c r="N5" i="133"/>
  <c r="O5" i="133"/>
  <c r="P5" i="133"/>
  <c r="Q5" i="133"/>
  <c r="R5" i="133"/>
  <c r="S5" i="133"/>
  <c r="T5" i="133"/>
  <c r="U5" i="133"/>
  <c r="V5" i="133"/>
  <c r="W5" i="133"/>
  <c r="D6" i="133"/>
  <c r="E6" i="133"/>
  <c r="F6" i="133"/>
  <c r="G6" i="133"/>
  <c r="H6" i="133"/>
  <c r="I6" i="133"/>
  <c r="J6" i="133"/>
  <c r="K6" i="133"/>
  <c r="L6" i="133"/>
  <c r="M6" i="133"/>
  <c r="N6" i="133"/>
  <c r="M6" i="134" s="1"/>
  <c r="O6" i="133"/>
  <c r="N6" i="134" s="1"/>
  <c r="P6" i="133"/>
  <c r="Q6" i="133"/>
  <c r="R6" i="133"/>
  <c r="S6" i="133"/>
  <c r="T6" i="133"/>
  <c r="S6" i="134" s="1"/>
  <c r="U6" i="133"/>
  <c r="V6" i="133"/>
  <c r="W6" i="133"/>
  <c r="D7" i="133"/>
  <c r="E7" i="133"/>
  <c r="F7" i="133"/>
  <c r="G7" i="133"/>
  <c r="H7" i="133"/>
  <c r="I7" i="133"/>
  <c r="J7" i="133"/>
  <c r="K7" i="133"/>
  <c r="L7" i="133"/>
  <c r="M7" i="133"/>
  <c r="L7" i="134" s="1"/>
  <c r="N7" i="133"/>
  <c r="M7" i="134" s="1"/>
  <c r="O7" i="133"/>
  <c r="N7" i="134" s="1"/>
  <c r="P7" i="133"/>
  <c r="O7" i="134" s="1"/>
  <c r="Q7" i="133"/>
  <c r="P7" i="134" s="1"/>
  <c r="R7" i="133"/>
  <c r="S7" i="133"/>
  <c r="R7" i="134" s="1"/>
  <c r="T7" i="133"/>
  <c r="U7" i="133"/>
  <c r="T7" i="134" s="1"/>
  <c r="V7" i="133"/>
  <c r="W7" i="133"/>
  <c r="D8" i="133"/>
  <c r="E8" i="133"/>
  <c r="F8" i="133"/>
  <c r="G8" i="133"/>
  <c r="H8" i="133"/>
  <c r="G8" i="134" s="1"/>
  <c r="I8" i="133"/>
  <c r="H8" i="134" s="1"/>
  <c r="J8" i="133"/>
  <c r="I8" i="134" s="1"/>
  <c r="K8" i="133"/>
  <c r="J8" i="134" s="1"/>
  <c r="L8" i="133"/>
  <c r="M8" i="133"/>
  <c r="N8" i="133"/>
  <c r="O8" i="133"/>
  <c r="N8" i="134" s="1"/>
  <c r="P8" i="133"/>
  <c r="Q8" i="133"/>
  <c r="R8" i="133"/>
  <c r="S8" i="133"/>
  <c r="T8" i="133"/>
  <c r="U8" i="133"/>
  <c r="T8" i="134" s="1"/>
  <c r="V8" i="133"/>
  <c r="U8" i="134" s="1"/>
  <c r="W8" i="133"/>
  <c r="D10" i="133"/>
  <c r="E10" i="133"/>
  <c r="F10" i="133"/>
  <c r="G10" i="133"/>
  <c r="H10" i="133"/>
  <c r="I10" i="133"/>
  <c r="J10" i="133"/>
  <c r="K10" i="133"/>
  <c r="L10" i="133"/>
  <c r="M10" i="133"/>
  <c r="N10" i="133"/>
  <c r="M10" i="134" s="1"/>
  <c r="O10" i="133"/>
  <c r="N10" i="134" s="1"/>
  <c r="P10" i="133"/>
  <c r="Q10" i="133"/>
  <c r="P10" i="134" s="1"/>
  <c r="R10" i="133"/>
  <c r="Q10" i="134" s="1"/>
  <c r="S10" i="133"/>
  <c r="R10" i="134" s="1"/>
  <c r="T10" i="133"/>
  <c r="S10" i="134" s="1"/>
  <c r="U10" i="133"/>
  <c r="V10" i="133"/>
  <c r="W10" i="133"/>
  <c r="D12" i="133"/>
  <c r="E12" i="133"/>
  <c r="F12" i="133"/>
  <c r="G12" i="133"/>
  <c r="H12" i="133"/>
  <c r="I12" i="133"/>
  <c r="J12" i="133"/>
  <c r="K12" i="133"/>
  <c r="L12" i="133"/>
  <c r="M12" i="133"/>
  <c r="N12" i="133"/>
  <c r="O12" i="133"/>
  <c r="N12" i="134" s="1"/>
  <c r="P12" i="133"/>
  <c r="O12" i="134" s="1"/>
  <c r="Q12" i="133"/>
  <c r="P12" i="134" s="1"/>
  <c r="R12" i="133"/>
  <c r="Q12" i="134" s="1"/>
  <c r="S12" i="133"/>
  <c r="R12" i="134" s="1"/>
  <c r="T12" i="133"/>
  <c r="U12" i="133"/>
  <c r="V12" i="133"/>
  <c r="W12" i="133"/>
  <c r="D13" i="133"/>
  <c r="E13" i="133"/>
  <c r="F13" i="133"/>
  <c r="G13" i="133"/>
  <c r="H13" i="133"/>
  <c r="I13" i="133"/>
  <c r="J13" i="133"/>
  <c r="K13" i="133"/>
  <c r="L13" i="133"/>
  <c r="M13" i="133"/>
  <c r="L13" i="134" s="1"/>
  <c r="N13" i="133"/>
  <c r="M13" i="134" s="1"/>
  <c r="O13" i="133"/>
  <c r="N13" i="134" s="1"/>
  <c r="P13" i="133"/>
  <c r="O13" i="134" s="1"/>
  <c r="Q13" i="133"/>
  <c r="R13" i="133"/>
  <c r="S13" i="133"/>
  <c r="T13" i="133"/>
  <c r="U13" i="133"/>
  <c r="V13" i="133"/>
  <c r="W13" i="133"/>
  <c r="D14" i="133"/>
  <c r="E14" i="133"/>
  <c r="F14" i="133"/>
  <c r="G14" i="133"/>
  <c r="H14" i="133"/>
  <c r="I14" i="133"/>
  <c r="J14" i="133"/>
  <c r="K14" i="133"/>
  <c r="L14" i="133"/>
  <c r="M14" i="133"/>
  <c r="L14" i="134" s="1"/>
  <c r="N14" i="133"/>
  <c r="M14" i="134" s="1"/>
  <c r="O14" i="133"/>
  <c r="N14" i="134" s="1"/>
  <c r="P14" i="133"/>
  <c r="O14" i="134" s="1"/>
  <c r="Q14" i="133"/>
  <c r="R14" i="133"/>
  <c r="S14" i="133"/>
  <c r="R14" i="134" s="1"/>
  <c r="T14" i="133"/>
  <c r="S14" i="134" s="1"/>
  <c r="U14" i="133"/>
  <c r="T14" i="134" s="1"/>
  <c r="V14" i="133"/>
  <c r="W14" i="133"/>
  <c r="D19" i="133"/>
  <c r="E19" i="133"/>
  <c r="F19" i="133"/>
  <c r="G19" i="133"/>
  <c r="H19" i="133"/>
  <c r="I19" i="133"/>
  <c r="J19" i="133"/>
  <c r="K19" i="133"/>
  <c r="L19" i="133"/>
  <c r="M19" i="133"/>
  <c r="N19" i="133"/>
  <c r="O19" i="133"/>
  <c r="P19" i="133"/>
  <c r="O19" i="134" s="1"/>
  <c r="Q19" i="133"/>
  <c r="R19" i="133"/>
  <c r="S19" i="133"/>
  <c r="R19" i="134" s="1"/>
  <c r="T19" i="133"/>
  <c r="S19" i="134" s="1"/>
  <c r="U19" i="133"/>
  <c r="T19" i="134" s="1"/>
  <c r="V19" i="133"/>
  <c r="U19" i="134" s="1"/>
  <c r="W19" i="133"/>
  <c r="D20" i="133"/>
  <c r="E20" i="133"/>
  <c r="F20" i="133"/>
  <c r="G20" i="133"/>
  <c r="H20" i="133"/>
  <c r="G20" i="134" s="1"/>
  <c r="I20" i="133"/>
  <c r="H20" i="134" s="1"/>
  <c r="J20" i="133"/>
  <c r="I20" i="134" s="1"/>
  <c r="K20" i="133"/>
  <c r="J20" i="134" s="1"/>
  <c r="L20" i="133"/>
  <c r="M20" i="133"/>
  <c r="N20" i="133"/>
  <c r="O20" i="133"/>
  <c r="N20" i="134" s="1"/>
  <c r="P20" i="133"/>
  <c r="O20" i="134" s="1"/>
  <c r="Q20" i="133"/>
  <c r="P20" i="134" s="1"/>
  <c r="R20" i="133"/>
  <c r="Q20" i="134" s="1"/>
  <c r="S20" i="133"/>
  <c r="R20" i="134" s="1"/>
  <c r="T20" i="133"/>
  <c r="S20" i="134" s="1"/>
  <c r="U20" i="133"/>
  <c r="V20" i="133"/>
  <c r="W20" i="133"/>
  <c r="D23" i="133"/>
  <c r="E23" i="133"/>
  <c r="F23" i="133"/>
  <c r="G23" i="133"/>
  <c r="H23" i="133"/>
  <c r="I23" i="133"/>
  <c r="J23" i="133"/>
  <c r="K23" i="133"/>
  <c r="L23" i="133"/>
  <c r="M23" i="133"/>
  <c r="L23" i="134" s="1"/>
  <c r="N23" i="133"/>
  <c r="M23" i="134" s="1"/>
  <c r="O23" i="133"/>
  <c r="N23" i="134" s="1"/>
  <c r="P23" i="133"/>
  <c r="O23" i="134" s="1"/>
  <c r="Q23" i="133"/>
  <c r="P23" i="134" s="1"/>
  <c r="R23" i="133"/>
  <c r="S23" i="133"/>
  <c r="R23" i="134" s="1"/>
  <c r="T23" i="133"/>
  <c r="U23" i="133"/>
  <c r="T23" i="134" s="1"/>
  <c r="V23" i="133"/>
  <c r="W23" i="133"/>
  <c r="E24" i="133"/>
  <c r="F24" i="133"/>
  <c r="G24" i="133"/>
  <c r="H24" i="133"/>
  <c r="G24" i="134" s="1"/>
  <c r="I24" i="133"/>
  <c r="H24" i="134" s="1"/>
  <c r="J24" i="133"/>
  <c r="I24" i="134" s="1"/>
  <c r="K24" i="133"/>
  <c r="J24" i="134" s="1"/>
  <c r="L24" i="133"/>
  <c r="M24" i="133"/>
  <c r="N24" i="133"/>
  <c r="O24" i="133"/>
  <c r="N24" i="134" s="1"/>
  <c r="P24" i="133"/>
  <c r="Q24" i="133"/>
  <c r="P24" i="134" s="1"/>
  <c r="R24" i="133"/>
  <c r="S24" i="133"/>
  <c r="R24" i="134" s="1"/>
  <c r="T24" i="133"/>
  <c r="S24" i="134" s="1"/>
  <c r="U24" i="133"/>
  <c r="V24" i="133"/>
  <c r="W24" i="133"/>
  <c r="D31" i="133"/>
  <c r="E31" i="133"/>
  <c r="F31" i="133"/>
  <c r="G31" i="133"/>
  <c r="H31" i="133"/>
  <c r="I31" i="133"/>
  <c r="J31" i="133"/>
  <c r="K31" i="133"/>
  <c r="L31" i="133"/>
  <c r="M31" i="133"/>
  <c r="N31" i="133"/>
  <c r="M31" i="134" s="1"/>
  <c r="O31" i="133"/>
  <c r="N31" i="134" s="1"/>
  <c r="P31" i="133"/>
  <c r="O31" i="134" s="1"/>
  <c r="Q31" i="133"/>
  <c r="R31" i="133"/>
  <c r="S31" i="133"/>
  <c r="T31" i="133"/>
  <c r="S31" i="134" s="1"/>
  <c r="U31" i="133"/>
  <c r="T31" i="134" s="1"/>
  <c r="V31" i="133"/>
  <c r="U31" i="134" s="1"/>
  <c r="W31" i="133"/>
  <c r="D32" i="133"/>
  <c r="E32" i="133"/>
  <c r="F32" i="133"/>
  <c r="G32" i="133"/>
  <c r="H32" i="133"/>
  <c r="G32" i="134" s="1"/>
  <c r="I32" i="133"/>
  <c r="H32" i="134" s="1"/>
  <c r="J32" i="133"/>
  <c r="I32" i="134" s="1"/>
  <c r="K32" i="133"/>
  <c r="L32" i="133"/>
  <c r="M32" i="133"/>
  <c r="N32" i="133"/>
  <c r="O32" i="133"/>
  <c r="P32" i="133"/>
  <c r="Q32" i="133"/>
  <c r="P32" i="134" s="1"/>
  <c r="R32" i="133"/>
  <c r="S32" i="133"/>
  <c r="T32" i="133"/>
  <c r="S32" i="134" s="1"/>
  <c r="U32" i="133"/>
  <c r="T32" i="134" s="1"/>
  <c r="V32" i="133"/>
  <c r="U32" i="134" s="1"/>
  <c r="W32" i="133"/>
  <c r="D33" i="133"/>
  <c r="E33" i="133"/>
  <c r="F33" i="133"/>
  <c r="G33" i="133"/>
  <c r="H33" i="133"/>
  <c r="I33" i="133"/>
  <c r="J33" i="133"/>
  <c r="K33" i="133"/>
  <c r="L33" i="133"/>
  <c r="M33" i="133"/>
  <c r="N33" i="133"/>
  <c r="M33" i="134" s="1"/>
  <c r="O33" i="133"/>
  <c r="N33" i="134" s="1"/>
  <c r="P33" i="133"/>
  <c r="O33" i="134" s="1"/>
  <c r="Q33" i="133"/>
  <c r="R33" i="133"/>
  <c r="S33" i="133"/>
  <c r="T33" i="133"/>
  <c r="U33" i="133"/>
  <c r="V33" i="133"/>
  <c r="W33" i="133"/>
  <c r="D34" i="133"/>
  <c r="E34" i="133"/>
  <c r="F34" i="133"/>
  <c r="G34" i="133"/>
  <c r="H34" i="133"/>
  <c r="I34" i="133"/>
  <c r="J34" i="133"/>
  <c r="K34" i="133"/>
  <c r="L34" i="133"/>
  <c r="K34" i="134" s="1"/>
  <c r="M34" i="133"/>
  <c r="L34" i="134" s="1"/>
  <c r="N34" i="133"/>
  <c r="M34" i="134" s="1"/>
  <c r="O34" i="133"/>
  <c r="N34" i="134" s="1"/>
  <c r="P34" i="133"/>
  <c r="O34" i="134" s="1"/>
  <c r="Q34" i="133"/>
  <c r="P34" i="134" s="1"/>
  <c r="R34" i="133"/>
  <c r="Q34" i="134" s="1"/>
  <c r="S34" i="133"/>
  <c r="T34" i="133"/>
  <c r="S34" i="134" s="1"/>
  <c r="U34" i="133"/>
  <c r="V34" i="133"/>
  <c r="W34" i="133"/>
  <c r="D35" i="133"/>
  <c r="E35" i="133"/>
  <c r="F35" i="133"/>
  <c r="G35" i="133"/>
  <c r="H35" i="133"/>
  <c r="I35" i="133"/>
  <c r="J35" i="133"/>
  <c r="K35" i="133"/>
  <c r="L35" i="133"/>
  <c r="M35" i="133"/>
  <c r="L35" i="134" s="1"/>
  <c r="N35" i="133"/>
  <c r="O35" i="133"/>
  <c r="P35" i="133"/>
  <c r="O35" i="134" s="1"/>
  <c r="Q35" i="133"/>
  <c r="P35" i="134" s="1"/>
  <c r="R35" i="133"/>
  <c r="Q35" i="134" s="1"/>
  <c r="S35" i="133"/>
  <c r="R35" i="134" s="1"/>
  <c r="T35" i="133"/>
  <c r="U35" i="133"/>
  <c r="T35" i="134" s="1"/>
  <c r="V35" i="133"/>
  <c r="U35" i="134" s="1"/>
  <c r="W35" i="133"/>
  <c r="D37" i="133"/>
  <c r="E37" i="133"/>
  <c r="F37" i="133"/>
  <c r="G37" i="133"/>
  <c r="H37" i="133"/>
  <c r="G37" i="134" s="1"/>
  <c r="I37" i="133"/>
  <c r="H37" i="134" s="1"/>
  <c r="J37" i="133"/>
  <c r="I37" i="134" s="1"/>
  <c r="K37" i="133"/>
  <c r="J37" i="134" s="1"/>
  <c r="L37" i="133"/>
  <c r="K37" i="134" s="1"/>
  <c r="M37" i="133"/>
  <c r="L37" i="134" s="1"/>
  <c r="N37" i="133"/>
  <c r="M37" i="134" s="1"/>
  <c r="O37" i="133"/>
  <c r="N37" i="134" s="1"/>
  <c r="P37" i="133"/>
  <c r="O37" i="134" s="1"/>
  <c r="Q37" i="133"/>
  <c r="R37" i="133"/>
  <c r="S37" i="133"/>
  <c r="T37" i="133"/>
  <c r="U37" i="133"/>
  <c r="V37" i="133"/>
  <c r="W37" i="133"/>
  <c r="D38" i="133"/>
  <c r="E38" i="133"/>
  <c r="F38" i="133"/>
  <c r="G38" i="133"/>
  <c r="H38" i="133"/>
  <c r="I38" i="133"/>
  <c r="J38" i="133"/>
  <c r="K38" i="133"/>
  <c r="L38" i="133"/>
  <c r="K38" i="134" s="1"/>
  <c r="M38" i="133"/>
  <c r="L38" i="134" s="1"/>
  <c r="N38" i="133"/>
  <c r="M38" i="134" s="1"/>
  <c r="O38" i="133"/>
  <c r="N38" i="134" s="1"/>
  <c r="P38" i="133"/>
  <c r="O38" i="134" s="1"/>
  <c r="Q38" i="133"/>
  <c r="P38" i="134" s="1"/>
  <c r="R38" i="133"/>
  <c r="S38" i="133"/>
  <c r="R38" i="134" s="1"/>
  <c r="T38" i="133"/>
  <c r="U38" i="133"/>
  <c r="T38" i="134" s="1"/>
  <c r="V38" i="133"/>
  <c r="W38" i="133"/>
  <c r="D39" i="133"/>
  <c r="E39" i="133"/>
  <c r="F39" i="133"/>
  <c r="G39" i="133"/>
  <c r="H39" i="133"/>
  <c r="I39" i="133"/>
  <c r="J39" i="133"/>
  <c r="K39" i="133"/>
  <c r="L39" i="133"/>
  <c r="M39" i="133"/>
  <c r="L39" i="134" s="1"/>
  <c r="N39" i="133"/>
  <c r="O39" i="133"/>
  <c r="N39" i="134" s="1"/>
  <c r="P39" i="133"/>
  <c r="O39" i="134" s="1"/>
  <c r="Q39" i="133"/>
  <c r="P39" i="134" s="1"/>
  <c r="R39" i="133"/>
  <c r="Q39" i="134" s="1"/>
  <c r="S39" i="133"/>
  <c r="T39" i="133"/>
  <c r="U39" i="133"/>
  <c r="V39" i="133"/>
  <c r="W39" i="133"/>
  <c r="D40" i="133"/>
  <c r="E40" i="133"/>
  <c r="F40" i="133"/>
  <c r="G40" i="133"/>
  <c r="H40" i="133"/>
  <c r="G40" i="134" s="1"/>
  <c r="I40" i="133"/>
  <c r="H40" i="134" s="1"/>
  <c r="J40" i="133"/>
  <c r="I40" i="134" s="1"/>
  <c r="K40" i="133"/>
  <c r="J40" i="134" s="1"/>
  <c r="L40" i="133"/>
  <c r="M40" i="133"/>
  <c r="N40" i="133"/>
  <c r="O40" i="133"/>
  <c r="N40" i="134" s="1"/>
  <c r="P40" i="133"/>
  <c r="O40" i="134" s="1"/>
  <c r="Q40" i="133"/>
  <c r="R40" i="133"/>
  <c r="S40" i="133"/>
  <c r="T40" i="133"/>
  <c r="S40" i="134" s="1"/>
  <c r="U40" i="133"/>
  <c r="V40" i="133"/>
  <c r="W40" i="133"/>
  <c r="D41" i="133"/>
  <c r="E41" i="133"/>
  <c r="F41" i="133"/>
  <c r="G41" i="133"/>
  <c r="H41" i="133"/>
  <c r="G41" i="134" s="1"/>
  <c r="I41" i="133"/>
  <c r="H41" i="134" s="1"/>
  <c r="J41" i="133"/>
  <c r="I41" i="134" s="1"/>
  <c r="K41" i="133"/>
  <c r="J41" i="134" s="1"/>
  <c r="L41" i="133"/>
  <c r="K41" i="134" s="1"/>
  <c r="M41" i="133"/>
  <c r="L41" i="134" s="1"/>
  <c r="N41" i="133"/>
  <c r="M41" i="134" s="1"/>
  <c r="O41" i="133"/>
  <c r="N41" i="134" s="1"/>
  <c r="P41" i="133"/>
  <c r="O41" i="134" s="1"/>
  <c r="Q41" i="133"/>
  <c r="R41" i="133"/>
  <c r="S41" i="133"/>
  <c r="T41" i="133"/>
  <c r="U41" i="133"/>
  <c r="V41" i="133"/>
  <c r="W41" i="133"/>
  <c r="D42" i="133"/>
  <c r="E42" i="133"/>
  <c r="F42" i="133"/>
  <c r="G42" i="133"/>
  <c r="H42" i="133"/>
  <c r="I42" i="133"/>
  <c r="J42" i="133"/>
  <c r="K42" i="133"/>
  <c r="L42" i="133"/>
  <c r="K42" i="134" s="1"/>
  <c r="M42" i="133"/>
  <c r="L42" i="134" s="1"/>
  <c r="N42" i="133"/>
  <c r="M42" i="134" s="1"/>
  <c r="O42" i="133"/>
  <c r="N42" i="134" s="1"/>
  <c r="P42" i="133"/>
  <c r="O42" i="134" s="1"/>
  <c r="Q42" i="133"/>
  <c r="R42" i="133"/>
  <c r="S42" i="133"/>
  <c r="T42" i="133"/>
  <c r="U42" i="133"/>
  <c r="V42" i="133"/>
  <c r="W42" i="133"/>
  <c r="D43" i="133"/>
  <c r="E43" i="133"/>
  <c r="F43" i="133"/>
  <c r="G43" i="133"/>
  <c r="H43" i="133"/>
  <c r="I43" i="133"/>
  <c r="J43" i="133"/>
  <c r="K43" i="133"/>
  <c r="L43" i="133"/>
  <c r="M43" i="133"/>
  <c r="N43" i="133"/>
  <c r="M43" i="134" s="1"/>
  <c r="O43" i="133"/>
  <c r="N43" i="134" s="1"/>
  <c r="P43" i="133"/>
  <c r="O43" i="134" s="1"/>
  <c r="Q43" i="133"/>
  <c r="P43" i="134" s="1"/>
  <c r="R43" i="133"/>
  <c r="S43" i="133"/>
  <c r="T43" i="133"/>
  <c r="U43" i="133"/>
  <c r="T43" i="134" s="1"/>
  <c r="V43" i="133"/>
  <c r="U43" i="134" s="1"/>
  <c r="W43" i="133"/>
  <c r="D44" i="133"/>
  <c r="E44" i="133"/>
  <c r="F44" i="133"/>
  <c r="G44" i="133"/>
  <c r="H44" i="133"/>
  <c r="G44" i="134" s="1"/>
  <c r="I44" i="133"/>
  <c r="H44" i="134" s="1"/>
  <c r="J44" i="133"/>
  <c r="I44" i="134" s="1"/>
  <c r="K44" i="133"/>
  <c r="J44" i="134" s="1"/>
  <c r="L44" i="133"/>
  <c r="M44" i="133"/>
  <c r="N44" i="133"/>
  <c r="O44" i="133"/>
  <c r="N44" i="134" s="1"/>
  <c r="P44" i="133"/>
  <c r="Q44" i="133"/>
  <c r="R44" i="133"/>
  <c r="Q44" i="134" s="1"/>
  <c r="S44" i="133"/>
  <c r="R44" i="134" s="1"/>
  <c r="T44" i="133"/>
  <c r="U44" i="133"/>
  <c r="V44" i="133"/>
  <c r="U44" i="134" s="1"/>
  <c r="W44" i="133"/>
  <c r="D50" i="133"/>
  <c r="E50" i="133"/>
  <c r="F50" i="133"/>
  <c r="G50" i="133"/>
  <c r="H50" i="133"/>
  <c r="I50" i="133"/>
  <c r="J50" i="133"/>
  <c r="K50" i="133"/>
  <c r="L50" i="133"/>
  <c r="M50" i="133"/>
  <c r="N50" i="133"/>
  <c r="O50" i="133"/>
  <c r="P50" i="133"/>
  <c r="Q50" i="133"/>
  <c r="R50" i="133"/>
  <c r="S50" i="133"/>
  <c r="T50" i="133"/>
  <c r="U50" i="133"/>
  <c r="V50" i="133"/>
  <c r="W50" i="133"/>
  <c r="N5" i="134" l="1"/>
  <c r="L44" i="134"/>
  <c r="L202" i="134"/>
  <c r="L123" i="134"/>
  <c r="L200" i="134"/>
  <c r="L121" i="134"/>
  <c r="L40" i="134"/>
  <c r="L198" i="134"/>
  <c r="L119" i="134"/>
  <c r="L195" i="134"/>
  <c r="L116"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163" i="134"/>
  <c r="L84" i="134"/>
  <c r="L4" i="134"/>
  <c r="L162" i="134"/>
  <c r="L83" i="134"/>
  <c r="L161" i="134"/>
  <c r="L82" i="134"/>
  <c r="L33" i="134"/>
  <c r="K44" i="134"/>
  <c r="K123" i="134"/>
  <c r="K202" i="134"/>
  <c r="K43" i="134"/>
  <c r="K122" i="134"/>
  <c r="K201" i="134"/>
  <c r="K121" i="134"/>
  <c r="K200" i="134"/>
  <c r="K120" i="134"/>
  <c r="K199" i="134"/>
  <c r="K40" i="134"/>
  <c r="K198" i="134"/>
  <c r="K119" i="134"/>
  <c r="K39" i="134"/>
  <c r="K197" i="134"/>
  <c r="K118" i="134"/>
  <c r="K196" i="134"/>
  <c r="K117" i="134"/>
  <c r="K116" i="134"/>
  <c r="K195"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2" i="134"/>
  <c r="K91" i="134"/>
  <c r="K170" i="134"/>
  <c r="K10" i="134"/>
  <c r="K168" i="134"/>
  <c r="K89" i="134"/>
  <c r="K8" i="134"/>
  <c r="K87" i="134"/>
  <c r="K166" i="134"/>
  <c r="K7" i="134"/>
  <c r="K86" i="134"/>
  <c r="K165" i="134"/>
  <c r="K6" i="134"/>
  <c r="K164" i="134"/>
  <c r="K85" i="134"/>
  <c r="K5" i="134"/>
  <c r="K163" i="134"/>
  <c r="K84" i="134"/>
  <c r="K4" i="134"/>
  <c r="K162" i="134"/>
  <c r="K83" i="134"/>
  <c r="K3" i="134"/>
  <c r="K161" i="134"/>
  <c r="K82" i="134"/>
  <c r="J202" i="134"/>
  <c r="J123" i="134"/>
  <c r="J43" i="134"/>
  <c r="J201" i="134"/>
  <c r="J122" i="134"/>
  <c r="J42" i="134"/>
  <c r="J200" i="134"/>
  <c r="J121" i="134"/>
  <c r="J120" i="134"/>
  <c r="J199" i="134"/>
  <c r="J198" i="134"/>
  <c r="J119" i="134"/>
  <c r="J39" i="134"/>
  <c r="J118" i="134"/>
  <c r="J197" i="134"/>
  <c r="J38" i="134"/>
  <c r="J196" i="134"/>
  <c r="J117" i="134"/>
  <c r="J116" i="134"/>
  <c r="J195"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91" i="134"/>
  <c r="J170" i="134"/>
  <c r="J10" i="134"/>
  <c r="J89" i="134"/>
  <c r="J168" i="134"/>
  <c r="J87" i="134"/>
  <c r="J166" i="134"/>
  <c r="J7" i="134"/>
  <c r="J86" i="134"/>
  <c r="J165" i="134"/>
  <c r="J6" i="134"/>
  <c r="J164" i="134"/>
  <c r="J85" i="134"/>
  <c r="J5" i="134"/>
  <c r="J163" i="134"/>
  <c r="J84" i="134"/>
  <c r="J162" i="134"/>
  <c r="J83" i="134"/>
  <c r="J3" i="134"/>
  <c r="J161" i="134"/>
  <c r="J82" i="134"/>
  <c r="L31" i="134"/>
  <c r="I123" i="134"/>
  <c r="I202" i="134"/>
  <c r="I43" i="134"/>
  <c r="I122" i="134"/>
  <c r="I201" i="134"/>
  <c r="I42" i="134"/>
  <c r="I121" i="134"/>
  <c r="I200" i="134"/>
  <c r="I199" i="134"/>
  <c r="I120" i="134"/>
  <c r="I198" i="134"/>
  <c r="I119" i="134"/>
  <c r="I39" i="134"/>
  <c r="I197" i="134"/>
  <c r="I118" i="134"/>
  <c r="I38" i="134"/>
  <c r="I196" i="134"/>
  <c r="I117" i="134"/>
  <c r="I195" i="134"/>
  <c r="I116"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70" i="134"/>
  <c r="I91" i="134"/>
  <c r="I10" i="134"/>
  <c r="I89" i="134"/>
  <c r="I168" i="134"/>
  <c r="I166" i="134"/>
  <c r="I87" i="134"/>
  <c r="I7" i="134"/>
  <c r="I165" i="134"/>
  <c r="I86" i="134"/>
  <c r="I6" i="134"/>
  <c r="I164" i="134"/>
  <c r="I85" i="134"/>
  <c r="I5" i="134"/>
  <c r="I84" i="134"/>
  <c r="I163" i="134"/>
  <c r="I83" i="134"/>
  <c r="I162" i="134"/>
  <c r="I3" i="134"/>
  <c r="I82" i="134"/>
  <c r="I161" i="134"/>
  <c r="L6" i="134"/>
  <c r="V42" i="134"/>
  <c r="V121" i="134"/>
  <c r="V200"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70" i="134"/>
  <c r="U91" i="134"/>
  <c r="U10" i="134"/>
  <c r="U168" i="134"/>
  <c r="U89" i="134"/>
  <c r="U86" i="134"/>
  <c r="U165" i="134"/>
  <c r="U162" i="134"/>
  <c r="U83" i="134"/>
  <c r="T202" i="134"/>
  <c r="T123" i="134"/>
  <c r="T198" i="134"/>
  <c r="T119" i="134"/>
  <c r="T103" i="134"/>
  <c r="T182" i="134"/>
  <c r="T178" i="134"/>
  <c r="T99" i="134"/>
  <c r="T91" i="134"/>
  <c r="T170" i="134"/>
  <c r="T164" i="134"/>
  <c r="T85" i="134"/>
  <c r="S121" i="134"/>
  <c r="S200" i="134"/>
  <c r="S117" i="134"/>
  <c r="S196" i="134"/>
  <c r="S114" i="134"/>
  <c r="S193" i="134"/>
  <c r="S111" i="134"/>
  <c r="S190" i="134"/>
  <c r="S98" i="134"/>
  <c r="S177" i="134"/>
  <c r="S91" i="134"/>
  <c r="S170" i="134"/>
  <c r="S87" i="134"/>
  <c r="S166" i="134"/>
  <c r="S165" i="134"/>
  <c r="S86" i="134"/>
  <c r="S161" i="134"/>
  <c r="S82" i="134"/>
  <c r="R197" i="134"/>
  <c r="R118" i="134"/>
  <c r="R192" i="134"/>
  <c r="R113" i="134"/>
  <c r="R33" i="134"/>
  <c r="R112" i="134"/>
  <c r="R191" i="134"/>
  <c r="R110" i="134"/>
  <c r="R189" i="134"/>
  <c r="R170" i="134"/>
  <c r="R91" i="134"/>
  <c r="R89" i="134"/>
  <c r="R168" i="134"/>
  <c r="R87" i="134"/>
  <c r="R166" i="134"/>
  <c r="R85" i="134"/>
  <c r="R164" i="134"/>
  <c r="R82" i="134"/>
  <c r="R161" i="134"/>
  <c r="Q122" i="134"/>
  <c r="Q201" i="134"/>
  <c r="Q41" i="134"/>
  <c r="Q120" i="134"/>
  <c r="Q199" i="134"/>
  <c r="Q37" i="134"/>
  <c r="Q195" i="134"/>
  <c r="Q116" i="134"/>
  <c r="Q33" i="134"/>
  <c r="Q112" i="134"/>
  <c r="Q191" i="134"/>
  <c r="Q110" i="134"/>
  <c r="Q189" i="134"/>
  <c r="Q178" i="134"/>
  <c r="Q99" i="134"/>
  <c r="Q89" i="134"/>
  <c r="Q168" i="134"/>
  <c r="Q5" i="134"/>
  <c r="Q84" i="134"/>
  <c r="Q163" i="134"/>
  <c r="Q83" i="134"/>
  <c r="Q162" i="134"/>
  <c r="S8" i="134"/>
  <c r="P123" i="134"/>
  <c r="P202" i="134"/>
  <c r="P41" i="134"/>
  <c r="P199" i="134"/>
  <c r="P120" i="134"/>
  <c r="P37" i="134"/>
  <c r="P195" i="134"/>
  <c r="P116"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195" i="134"/>
  <c r="N116" i="134"/>
  <c r="N93" i="134"/>
  <c r="N172" i="134"/>
  <c r="N85" i="134"/>
  <c r="N164" i="134"/>
  <c r="M118" i="134"/>
  <c r="M197" i="134"/>
  <c r="M192" i="134"/>
  <c r="M113" i="134"/>
  <c r="M32" i="134"/>
  <c r="M190" i="134"/>
  <c r="M111" i="134"/>
  <c r="M12" i="134"/>
  <c r="M91" i="134"/>
  <c r="M170" i="134"/>
  <c r="M84" i="134"/>
  <c r="M163" i="134"/>
  <c r="T12"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2" i="134"/>
  <c r="F121" i="134"/>
  <c r="F200" i="134"/>
  <c r="F41" i="134"/>
  <c r="F120" i="134"/>
  <c r="F199" i="134"/>
  <c r="F40" i="134"/>
  <c r="F119" i="134"/>
  <c r="F198" i="134"/>
  <c r="F39" i="134"/>
  <c r="F118" i="134"/>
  <c r="F197" i="134"/>
  <c r="F38" i="134"/>
  <c r="F196" i="134"/>
  <c r="F117" i="134"/>
  <c r="F37" i="134"/>
  <c r="F116" i="134"/>
  <c r="F195"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2" i="134"/>
  <c r="F170" i="134"/>
  <c r="F91" i="134"/>
  <c r="F10" i="134"/>
  <c r="F89" i="134"/>
  <c r="F168" i="134"/>
  <c r="F8" i="134"/>
  <c r="F87" i="134"/>
  <c r="F166" i="134"/>
  <c r="F7" i="134"/>
  <c r="F165" i="134"/>
  <c r="F86" i="134"/>
  <c r="F6" i="134"/>
  <c r="F164" i="134"/>
  <c r="F85" i="134"/>
  <c r="F5" i="134"/>
  <c r="F163" i="134"/>
  <c r="F84" i="134"/>
  <c r="F4" i="134"/>
  <c r="F83" i="134"/>
  <c r="F162" i="134"/>
  <c r="F3" i="134"/>
  <c r="F82" i="134"/>
  <c r="F161" i="134"/>
  <c r="S42" i="134"/>
  <c r="J12" i="134"/>
  <c r="M5" i="134"/>
  <c r="V39" i="134"/>
  <c r="V118" i="134"/>
  <c r="V197" i="134"/>
  <c r="V34" i="134"/>
  <c r="V192" i="134"/>
  <c r="V113" i="134"/>
  <c r="V32" i="134"/>
  <c r="V190" i="134"/>
  <c r="V111" i="134"/>
  <c r="V12" i="134"/>
  <c r="V91" i="134"/>
  <c r="V170" i="134"/>
  <c r="V8" i="134"/>
  <c r="V166" i="134"/>
  <c r="V87" i="134"/>
  <c r="V3" i="134"/>
  <c r="V161" i="134"/>
  <c r="V82" i="134"/>
  <c r="U42" i="134"/>
  <c r="U200" i="134"/>
  <c r="U121" i="134"/>
  <c r="U198" i="134"/>
  <c r="U119" i="134"/>
  <c r="U37" i="134"/>
  <c r="U195" i="134"/>
  <c r="U116" i="134"/>
  <c r="U33" i="134"/>
  <c r="U191" i="134"/>
  <c r="U112" i="134"/>
  <c r="U189" i="134"/>
  <c r="U110" i="134"/>
  <c r="U103" i="134"/>
  <c r="U182" i="134"/>
  <c r="U13" i="134"/>
  <c r="U92" i="134"/>
  <c r="U171" i="134"/>
  <c r="U5" i="134"/>
  <c r="U84" i="134"/>
  <c r="U163"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7" i="134"/>
  <c r="S195" i="134"/>
  <c r="S116" i="134"/>
  <c r="S33" i="134"/>
  <c r="S191" i="134"/>
  <c r="S112" i="134"/>
  <c r="S181" i="134"/>
  <c r="S102" i="134"/>
  <c r="S99" i="134"/>
  <c r="S178" i="134"/>
  <c r="S172" i="134"/>
  <c r="S93" i="134"/>
  <c r="S5" i="134"/>
  <c r="S163" i="134"/>
  <c r="S84" i="134"/>
  <c r="R200" i="134"/>
  <c r="R121" i="134"/>
  <c r="R198" i="134"/>
  <c r="R119" i="134"/>
  <c r="R111" i="134"/>
  <c r="R190" i="134"/>
  <c r="R103" i="134"/>
  <c r="R182" i="134"/>
  <c r="R13" i="134"/>
  <c r="R171" i="134"/>
  <c r="R92" i="134"/>
  <c r="R5" i="134"/>
  <c r="R84" i="134"/>
  <c r="R163" i="134"/>
  <c r="Q121" i="134"/>
  <c r="Q200" i="134"/>
  <c r="Q198" i="134"/>
  <c r="Q119" i="134"/>
  <c r="Q181" i="134"/>
  <c r="Q102" i="134"/>
  <c r="Q91" i="134"/>
  <c r="Q170" i="134"/>
  <c r="Q165" i="134"/>
  <c r="Q86" i="134"/>
  <c r="P197" i="134"/>
  <c r="P118" i="134"/>
  <c r="P113" i="134"/>
  <c r="P192" i="134"/>
  <c r="P103" i="134"/>
  <c r="P182" i="134"/>
  <c r="P99" i="134"/>
  <c r="P178" i="134"/>
  <c r="P13" i="134"/>
  <c r="P92" i="134"/>
  <c r="P171" i="134"/>
  <c r="P168" i="134"/>
  <c r="P89" i="134"/>
  <c r="P5" i="134"/>
  <c r="P163" i="134"/>
  <c r="P84" i="134"/>
  <c r="U39" i="134"/>
  <c r="O122" i="134"/>
  <c r="O201" i="134"/>
  <c r="O119" i="134"/>
  <c r="O198" i="134"/>
  <c r="O99" i="134"/>
  <c r="O178" i="134"/>
  <c r="O91" i="134"/>
  <c r="O170" i="134"/>
  <c r="O168" i="134"/>
  <c r="O89" i="134"/>
  <c r="O165" i="134"/>
  <c r="O86" i="134"/>
  <c r="O82" i="134"/>
  <c r="O161" i="134"/>
  <c r="T39" i="134"/>
  <c r="N118" i="134"/>
  <c r="N197" i="134"/>
  <c r="N192" i="134"/>
  <c r="N113" i="134"/>
  <c r="N189" i="134"/>
  <c r="N110" i="134"/>
  <c r="N98" i="134"/>
  <c r="N177" i="134"/>
  <c r="N84" i="134"/>
  <c r="N163"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H5" i="134"/>
  <c r="H163" i="134"/>
  <c r="H84" i="134"/>
  <c r="U40" i="134"/>
  <c r="R32" i="134"/>
  <c r="G202" i="134"/>
  <c r="G123" i="134"/>
  <c r="G38" i="134"/>
  <c r="G117" i="134"/>
  <c r="G196" i="134"/>
  <c r="G35" i="134"/>
  <c r="G114" i="134"/>
  <c r="G193" i="134"/>
  <c r="G23" i="134"/>
  <c r="G102" i="134"/>
  <c r="G181" i="134"/>
  <c r="G178" i="134"/>
  <c r="G99" i="134"/>
  <c r="G5" i="134"/>
  <c r="G84" i="134"/>
  <c r="G163" i="134"/>
  <c r="P19" i="134"/>
  <c r="O10" i="134"/>
  <c r="E44" i="134"/>
  <c r="E202" i="134"/>
  <c r="E123" i="134"/>
  <c r="E43" i="134"/>
  <c r="E201" i="134"/>
  <c r="E122" i="134"/>
  <c r="E42" i="134"/>
  <c r="E200" i="134"/>
  <c r="E121" i="134"/>
  <c r="E41" i="134"/>
  <c r="E120" i="134"/>
  <c r="E199" i="134"/>
  <c r="E40" i="134"/>
  <c r="E198" i="134"/>
  <c r="E119" i="134"/>
  <c r="E39" i="134"/>
  <c r="E197" i="134"/>
  <c r="E118" i="134"/>
  <c r="E38" i="134"/>
  <c r="E196" i="134"/>
  <c r="E117" i="134"/>
  <c r="E37" i="134"/>
  <c r="E195" i="134"/>
  <c r="E116"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2" i="134"/>
  <c r="E91" i="134"/>
  <c r="E170" i="134"/>
  <c r="E10" i="134"/>
  <c r="E89" i="134"/>
  <c r="E168" i="134"/>
  <c r="E8" i="134"/>
  <c r="E166" i="134"/>
  <c r="E87" i="134"/>
  <c r="E7" i="134"/>
  <c r="E86" i="134"/>
  <c r="E165" i="134"/>
  <c r="E6" i="134"/>
  <c r="E164" i="134"/>
  <c r="E85" i="134"/>
  <c r="E5" i="134"/>
  <c r="E163" i="134"/>
  <c r="E84" i="134"/>
  <c r="E4" i="134"/>
  <c r="E162" i="134"/>
  <c r="E83" i="134"/>
  <c r="E3" i="134"/>
  <c r="E82" i="134"/>
  <c r="E161" i="134"/>
  <c r="R42" i="134"/>
  <c r="R40" i="134"/>
  <c r="S38" i="134"/>
  <c r="T34" i="134"/>
  <c r="O32" i="134"/>
  <c r="S23" i="134"/>
  <c r="N19" i="134"/>
  <c r="I12" i="134"/>
  <c r="S7" i="134"/>
  <c r="L5"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200" i="134"/>
  <c r="T121" i="134"/>
  <c r="T41" i="134"/>
  <c r="T199" i="134"/>
  <c r="T120" i="134"/>
  <c r="T37" i="134"/>
  <c r="T116" i="134"/>
  <c r="T195"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37" i="134"/>
  <c r="R116" i="134"/>
  <c r="R195"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1" i="134"/>
  <c r="O200" i="134"/>
  <c r="O120" i="134"/>
  <c r="O199" i="134"/>
  <c r="O195" i="134"/>
  <c r="O116" i="134"/>
  <c r="O191" i="134"/>
  <c r="O112" i="134"/>
  <c r="O189" i="134"/>
  <c r="O110" i="134"/>
  <c r="O103" i="134"/>
  <c r="O182" i="134"/>
  <c r="O92" i="134"/>
  <c r="O171" i="134"/>
  <c r="O87" i="134"/>
  <c r="O166" i="134"/>
  <c r="O162" i="134"/>
  <c r="O83" i="134"/>
  <c r="R6" i="134"/>
  <c r="N121" i="134"/>
  <c r="N200"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170" i="134"/>
  <c r="H91" i="134"/>
  <c r="H87" i="134"/>
  <c r="H166" i="134"/>
  <c r="H6" i="134"/>
  <c r="H164" i="134"/>
  <c r="H85" i="134"/>
  <c r="M39" i="134"/>
  <c r="Q19" i="134"/>
  <c r="G42" i="134"/>
  <c r="G200" i="134"/>
  <c r="G121"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2" i="134"/>
  <c r="D200" i="134"/>
  <c r="D121" i="134"/>
  <c r="D41" i="134"/>
  <c r="D199" i="134"/>
  <c r="D120" i="134"/>
  <c r="D40" i="134"/>
  <c r="D198" i="134"/>
  <c r="D119" i="134"/>
  <c r="D39" i="134"/>
  <c r="D118" i="134"/>
  <c r="D197" i="134"/>
  <c r="D38" i="134"/>
  <c r="D117" i="134"/>
  <c r="D196" i="134"/>
  <c r="D37" i="134"/>
  <c r="D116" i="134"/>
  <c r="D195"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2" i="134"/>
  <c r="D91" i="134"/>
  <c r="D170" i="134"/>
  <c r="D10" i="134"/>
  <c r="D168" i="134"/>
  <c r="D89" i="134"/>
  <c r="D8" i="134"/>
  <c r="D87" i="134"/>
  <c r="D166" i="134"/>
  <c r="D7" i="134"/>
  <c r="D165" i="134"/>
  <c r="D86" i="134"/>
  <c r="D6" i="134"/>
  <c r="D85" i="134"/>
  <c r="D164" i="134"/>
  <c r="D5" i="134"/>
  <c r="D163" i="134"/>
  <c r="D84" i="134"/>
  <c r="D4" i="134"/>
  <c r="D162" i="134"/>
  <c r="D83" i="134"/>
  <c r="D3" i="134"/>
  <c r="D161" i="134"/>
  <c r="D82" i="134"/>
  <c r="P44" i="134"/>
  <c r="Q42" i="134"/>
  <c r="Q40" i="134"/>
  <c r="N32" i="134"/>
  <c r="U20" i="134"/>
  <c r="M19" i="134"/>
  <c r="Q14" i="134"/>
  <c r="H12" i="134"/>
  <c r="L10" i="134"/>
  <c r="U4" i="134"/>
  <c r="V43" i="134"/>
  <c r="V122" i="134"/>
  <c r="V201" i="134"/>
  <c r="V40" i="134"/>
  <c r="V119" i="134"/>
  <c r="V198" i="134"/>
  <c r="V37" i="134"/>
  <c r="V195" i="134"/>
  <c r="V116" i="134"/>
  <c r="V33" i="134"/>
  <c r="V191" i="134"/>
  <c r="V112" i="134"/>
  <c r="V23" i="134"/>
  <c r="V181" i="134"/>
  <c r="V102" i="134"/>
  <c r="V20" i="134"/>
  <c r="V178" i="134"/>
  <c r="V99" i="134"/>
  <c r="V14" i="134"/>
  <c r="V172" i="134"/>
  <c r="V93" i="134"/>
  <c r="V5" i="134"/>
  <c r="V84" i="134"/>
  <c r="V16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T5" i="134"/>
  <c r="T84" i="134"/>
  <c r="T16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200" i="134"/>
  <c r="P121" i="134"/>
  <c r="P196" i="134"/>
  <c r="P117" i="134"/>
  <c r="P114" i="134"/>
  <c r="P193" i="134"/>
  <c r="P190" i="134"/>
  <c r="P111" i="134"/>
  <c r="P170" i="134"/>
  <c r="P91" i="134"/>
  <c r="P162" i="134"/>
  <c r="P83" i="134"/>
  <c r="O202" i="134"/>
  <c r="O123" i="134"/>
  <c r="O196" i="134"/>
  <c r="O117" i="134"/>
  <c r="O114" i="134"/>
  <c r="O193" i="134"/>
  <c r="O98" i="134"/>
  <c r="O177" i="134"/>
  <c r="O163" i="134"/>
  <c r="O84" i="134"/>
  <c r="S43" i="134"/>
  <c r="Q31" i="134"/>
  <c r="Q24" i="134"/>
  <c r="Q8" i="134"/>
  <c r="N122" i="134"/>
  <c r="N201" i="134"/>
  <c r="N196" i="134"/>
  <c r="N117" i="134"/>
  <c r="N193" i="134"/>
  <c r="N114" i="134"/>
  <c r="N181" i="134"/>
  <c r="N102" i="134"/>
  <c r="N99" i="134"/>
  <c r="N178" i="134"/>
  <c r="N170" i="134"/>
  <c r="N91" i="134"/>
  <c r="N87" i="134"/>
  <c r="N166" i="134"/>
  <c r="N83" i="134"/>
  <c r="N162" i="134"/>
  <c r="S39" i="134"/>
  <c r="P31" i="134"/>
  <c r="U12" i="134"/>
  <c r="Q6" i="134"/>
  <c r="M121" i="134"/>
  <c r="M200" i="134"/>
  <c r="M40" i="134"/>
  <c r="M119" i="134"/>
  <c r="M198" i="134"/>
  <c r="M195" i="134"/>
  <c r="M116" i="134"/>
  <c r="M191" i="134"/>
  <c r="M112" i="134"/>
  <c r="M189" i="134"/>
  <c r="M110" i="134"/>
  <c r="M24" i="134"/>
  <c r="M103" i="134"/>
  <c r="M182" i="134"/>
  <c r="M92" i="134"/>
  <c r="M171" i="134"/>
  <c r="M89" i="134"/>
  <c r="M168" i="134"/>
  <c r="M165" i="134"/>
  <c r="M86" i="134"/>
  <c r="M82" i="134"/>
  <c r="M161" i="134"/>
  <c r="Q43" i="134"/>
  <c r="S35" i="134"/>
  <c r="O8" i="134"/>
  <c r="L197" i="134"/>
  <c r="L118" i="134"/>
  <c r="L12" i="134"/>
  <c r="L91" i="134"/>
  <c r="L170" i="134"/>
  <c r="S12" i="134"/>
  <c r="H42" i="134"/>
  <c r="H200" i="134"/>
  <c r="H121" i="134"/>
  <c r="H119" i="134"/>
  <c r="H198" i="134"/>
  <c r="H195" i="134"/>
  <c r="H116" i="134"/>
  <c r="H33" i="134"/>
  <c r="H112" i="134"/>
  <c r="H191" i="134"/>
  <c r="H23" i="134"/>
  <c r="H102" i="134"/>
  <c r="H181" i="134"/>
  <c r="H13" i="134"/>
  <c r="H171" i="134"/>
  <c r="H92" i="134"/>
  <c r="H10" i="134"/>
  <c r="H168" i="134"/>
  <c r="H89" i="134"/>
  <c r="H7" i="134"/>
  <c r="H86" i="134"/>
  <c r="H165" i="134"/>
  <c r="H3" i="134"/>
  <c r="H161" i="134"/>
  <c r="H82" i="134"/>
  <c r="L43" i="134"/>
  <c r="N35" i="134"/>
  <c r="O5" i="134"/>
  <c r="G43" i="134"/>
  <c r="G201" i="134"/>
  <c r="G122" i="134"/>
  <c r="G199" i="134"/>
  <c r="G120" i="134"/>
  <c r="G195" i="134"/>
  <c r="G116" i="134"/>
  <c r="G33" i="134"/>
  <c r="G191" i="134"/>
  <c r="G112" i="134"/>
  <c r="G31" i="134"/>
  <c r="G110" i="134"/>
  <c r="G189" i="134"/>
  <c r="G91" i="134"/>
  <c r="G170" i="134"/>
  <c r="G87" i="134"/>
  <c r="G166" i="134"/>
  <c r="G162" i="134"/>
  <c r="G83" i="134"/>
  <c r="T42" i="134"/>
  <c r="Q32" i="134"/>
  <c r="P3" i="134"/>
  <c r="C44" i="134"/>
  <c r="C202" i="134"/>
  <c r="C123" i="134"/>
  <c r="C43" i="134"/>
  <c r="C201" i="134"/>
  <c r="C122" i="134"/>
  <c r="C42" i="134"/>
  <c r="C200" i="134"/>
  <c r="C121" i="134"/>
  <c r="C41" i="134"/>
  <c r="C199" i="134"/>
  <c r="C120" i="134"/>
  <c r="C40" i="134"/>
  <c r="C198" i="134"/>
  <c r="C119" i="134"/>
  <c r="C39" i="134"/>
  <c r="C118" i="134"/>
  <c r="C197" i="134"/>
  <c r="C38" i="134"/>
  <c r="C117" i="134"/>
  <c r="C196" i="134"/>
  <c r="C37" i="134"/>
  <c r="C116" i="134"/>
  <c r="C195"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2" i="134"/>
  <c r="C170" i="134"/>
  <c r="C91" i="134"/>
  <c r="C10" i="134"/>
  <c r="C89" i="134"/>
  <c r="C168" i="134"/>
  <c r="C8" i="134"/>
  <c r="C87" i="134"/>
  <c r="C166" i="134"/>
  <c r="C7" i="134"/>
  <c r="C86" i="134"/>
  <c r="C165" i="134"/>
  <c r="C6" i="134"/>
  <c r="C85" i="134"/>
  <c r="C164" i="134"/>
  <c r="C5" i="134"/>
  <c r="C163" i="134"/>
  <c r="C84" i="134"/>
  <c r="C4" i="134"/>
  <c r="C83" i="134"/>
  <c r="C162" i="134"/>
  <c r="C3" i="134"/>
  <c r="C82" i="134"/>
  <c r="C161" i="134"/>
  <c r="O44" i="134"/>
  <c r="P42" i="134"/>
  <c r="P40" i="134"/>
  <c r="Q38" i="134"/>
  <c r="R34" i="134"/>
  <c r="J32" i="134"/>
  <c r="Q23" i="134"/>
  <c r="T20" i="134"/>
  <c r="L19" i="134"/>
  <c r="P14" i="134"/>
  <c r="G12" i="134"/>
  <c r="Q7" i="134"/>
  <c r="T4" i="134"/>
  <c r="L3" i="134"/>
  <c r="Y4" i="140"/>
  <c r="Y5" i="140"/>
  <c r="Y6" i="140"/>
  <c r="Y7" i="140"/>
  <c r="Y8" i="140"/>
  <c r="Y9" i="140"/>
  <c r="Y10" i="140"/>
  <c r="Y11" i="140"/>
  <c r="Y12" i="140"/>
  <c r="Y13" i="140"/>
  <c r="Y14" i="140"/>
  <c r="Y15" i="140"/>
  <c r="Y16" i="140"/>
  <c r="Y17" i="140"/>
  <c r="Y18" i="140"/>
  <c r="Y19" i="140"/>
  <c r="Y20" i="140"/>
  <c r="Y21" i="140"/>
  <c r="Y22" i="140"/>
  <c r="Y23" i="140"/>
  <c r="Y24" i="140"/>
  <c r="Y25" i="140"/>
  <c r="Y26" i="140"/>
  <c r="Y27" i="140"/>
  <c r="Y28" i="140"/>
  <c r="Y29" i="140"/>
  <c r="Y30" i="140"/>
  <c r="Y31" i="140"/>
  <c r="Y32" i="140"/>
  <c r="Y33" i="140"/>
  <c r="Y34" i="140"/>
  <c r="Y35" i="140"/>
  <c r="Y36" i="140"/>
  <c r="Y37" i="140"/>
  <c r="Y38" i="140"/>
  <c r="Y39" i="140"/>
  <c r="Y40" i="140"/>
  <c r="Y41" i="140"/>
  <c r="Y42" i="140"/>
  <c r="Y43" i="140"/>
  <c r="Y44" i="140"/>
  <c r="Y45" i="140"/>
  <c r="Y46" i="140"/>
  <c r="Y47" i="140"/>
  <c r="Y48" i="140"/>
  <c r="Y3" i="140"/>
  <c r="E50" i="140"/>
  <c r="F50" i="140"/>
  <c r="G50" i="140"/>
  <c r="H50" i="140"/>
  <c r="I50" i="140"/>
  <c r="J50" i="140"/>
  <c r="K50" i="140"/>
  <c r="L50" i="140"/>
  <c r="M50" i="140"/>
  <c r="N50" i="140"/>
  <c r="O50" i="140"/>
  <c r="P50" i="140"/>
  <c r="Q50" i="140"/>
  <c r="R50" i="140"/>
  <c r="S50" i="140"/>
  <c r="T50" i="140"/>
  <c r="U50" i="140"/>
  <c r="V50" i="140"/>
  <c r="W50" i="140"/>
  <c r="D50" i="140"/>
  <c r="A50" i="133"/>
  <c r="A51" i="133"/>
  <c r="A52" i="133"/>
  <c r="A53" i="133"/>
  <c r="A54" i="133"/>
  <c r="A55" i="133"/>
  <c r="A56" i="133"/>
  <c r="A49" i="133"/>
  <c r="A51" i="134" l="1"/>
  <c r="A209" i="134" s="1"/>
  <c r="A50" i="134"/>
  <c r="A129" i="134" s="1"/>
  <c r="A49" i="134"/>
  <c r="A128" i="134" s="1"/>
  <c r="A55" i="134"/>
  <c r="A213" i="134" s="1"/>
  <c r="A53" i="134"/>
  <c r="A211" i="134" s="1"/>
  <c r="A56" i="134"/>
  <c r="A135" i="134" s="1"/>
  <c r="A54" i="134"/>
  <c r="A133" i="134" s="1"/>
  <c r="A52" i="134"/>
  <c r="A131" i="134" s="1"/>
  <c r="K29" i="133"/>
  <c r="M29" i="133"/>
  <c r="P29" i="133"/>
  <c r="Q29" i="133"/>
  <c r="R29" i="133"/>
  <c r="S29" i="133"/>
  <c r="T29" i="133"/>
  <c r="U29" i="133"/>
  <c r="V29" i="133"/>
  <c r="W29" i="133"/>
  <c r="D29" i="133"/>
  <c r="G29" i="133"/>
  <c r="L29" i="133"/>
  <c r="N29" i="133"/>
  <c r="O29" i="133"/>
  <c r="E29" i="133"/>
  <c r="H29" i="133"/>
  <c r="F29" i="133"/>
  <c r="I29" i="133"/>
  <c r="J29" i="133"/>
  <c r="K11" i="133"/>
  <c r="K21" i="133"/>
  <c r="K30" i="133"/>
  <c r="L21" i="133"/>
  <c r="L30" i="133"/>
  <c r="M11" i="133"/>
  <c r="M30" i="133"/>
  <c r="N11" i="133"/>
  <c r="N21" i="133"/>
  <c r="N30" i="133"/>
  <c r="P21" i="133"/>
  <c r="Q11" i="133"/>
  <c r="Q21" i="133"/>
  <c r="Q30" i="133"/>
  <c r="R11" i="133"/>
  <c r="R21" i="133"/>
  <c r="R30" i="133"/>
  <c r="S11" i="133"/>
  <c r="S21" i="133"/>
  <c r="T11" i="133"/>
  <c r="T21" i="133"/>
  <c r="T30" i="133"/>
  <c r="U11" i="133"/>
  <c r="U21" i="133"/>
  <c r="U30" i="133"/>
  <c r="V11" i="133"/>
  <c r="V21" i="133"/>
  <c r="V30" i="133"/>
  <c r="W11" i="133"/>
  <c r="W21" i="133"/>
  <c r="W30" i="133"/>
  <c r="D11" i="133"/>
  <c r="D21" i="133"/>
  <c r="D30" i="133"/>
  <c r="E11" i="133"/>
  <c r="E30" i="133"/>
  <c r="F11" i="133"/>
  <c r="F21" i="133"/>
  <c r="G11" i="133"/>
  <c r="G21" i="133"/>
  <c r="H30" i="133"/>
  <c r="L11" i="133"/>
  <c r="M21" i="133"/>
  <c r="O11" i="133"/>
  <c r="O21" i="133"/>
  <c r="P11" i="133"/>
  <c r="P30" i="133"/>
  <c r="S30" i="133"/>
  <c r="E21" i="133"/>
  <c r="G30" i="133"/>
  <c r="H11" i="133"/>
  <c r="H21" i="133"/>
  <c r="O30" i="133"/>
  <c r="F30" i="133"/>
  <c r="J11" i="133"/>
  <c r="I11" i="133"/>
  <c r="I30" i="133"/>
  <c r="J30" i="133"/>
  <c r="I21" i="133"/>
  <c r="J21" i="133"/>
  <c r="K9" i="133"/>
  <c r="K22" i="133"/>
  <c r="K26" i="133"/>
  <c r="K27" i="133"/>
  <c r="K28" i="133"/>
  <c r="K36" i="133"/>
  <c r="K48" i="133"/>
  <c r="L2" i="133"/>
  <c r="L27" i="133"/>
  <c r="L48" i="133"/>
  <c r="M26" i="133"/>
  <c r="M28" i="133"/>
  <c r="M36" i="133"/>
  <c r="M48" i="133"/>
  <c r="N2" i="133"/>
  <c r="N22" i="133"/>
  <c r="N27" i="133"/>
  <c r="N28" i="133"/>
  <c r="O22" i="133"/>
  <c r="O28" i="133"/>
  <c r="O36" i="133"/>
  <c r="P2" i="133"/>
  <c r="P9" i="133"/>
  <c r="P27" i="133"/>
  <c r="P36" i="133"/>
  <c r="P48" i="133"/>
  <c r="Q2" i="133"/>
  <c r="Q9" i="133"/>
  <c r="Q22" i="133"/>
  <c r="Q26" i="133"/>
  <c r="Q27" i="133"/>
  <c r="Q28" i="133"/>
  <c r="Q36" i="133"/>
  <c r="Q48" i="133"/>
  <c r="R2" i="133"/>
  <c r="R22" i="133"/>
  <c r="R26" i="133"/>
  <c r="R27" i="133"/>
  <c r="R28" i="133"/>
  <c r="R36" i="133"/>
  <c r="R48" i="133"/>
  <c r="S2" i="133"/>
  <c r="S27" i="133"/>
  <c r="S36" i="133"/>
  <c r="S48" i="133"/>
  <c r="T2" i="133"/>
  <c r="T9" i="133"/>
  <c r="T22" i="133"/>
  <c r="T27" i="133"/>
  <c r="T28" i="133"/>
  <c r="T36" i="133"/>
  <c r="T48" i="133"/>
  <c r="U2" i="133"/>
  <c r="U9" i="133"/>
  <c r="U22" i="133"/>
  <c r="U26" i="133"/>
  <c r="U27" i="133"/>
  <c r="U28" i="133"/>
  <c r="U36" i="133"/>
  <c r="U48" i="133"/>
  <c r="V2" i="133"/>
  <c r="V9" i="133"/>
  <c r="V22" i="133"/>
  <c r="V26" i="133"/>
  <c r="V27" i="133"/>
  <c r="V28" i="133"/>
  <c r="V36" i="133"/>
  <c r="V48" i="133"/>
  <c r="W2" i="133"/>
  <c r="W9" i="133"/>
  <c r="W22" i="133"/>
  <c r="W26" i="133"/>
  <c r="W27" i="133"/>
  <c r="W28" i="133"/>
  <c r="W36" i="133"/>
  <c r="W48" i="133"/>
  <c r="D2" i="133"/>
  <c r="D9" i="133"/>
  <c r="D22" i="133"/>
  <c r="D26" i="133"/>
  <c r="D27" i="133"/>
  <c r="D28" i="133"/>
  <c r="D36" i="133"/>
  <c r="D48" i="133"/>
  <c r="E2" i="133"/>
  <c r="E9" i="133"/>
  <c r="E22" i="133"/>
  <c r="E26" i="133"/>
  <c r="E28" i="133"/>
  <c r="F2" i="133"/>
  <c r="F9" i="133"/>
  <c r="F22" i="133"/>
  <c r="F26" i="133"/>
  <c r="F36" i="133"/>
  <c r="F48" i="133"/>
  <c r="G9" i="133"/>
  <c r="G27" i="133"/>
  <c r="G36" i="133"/>
  <c r="G48" i="133"/>
  <c r="H2" i="133"/>
  <c r="H22" i="133"/>
  <c r="H26" i="133"/>
  <c r="H28" i="133"/>
  <c r="H36" i="133"/>
  <c r="L9" i="133"/>
  <c r="L22" i="133"/>
  <c r="L26" i="133"/>
  <c r="L28" i="133"/>
  <c r="L36" i="133"/>
  <c r="M2" i="133"/>
  <c r="M9" i="133"/>
  <c r="M22" i="133"/>
  <c r="M27" i="133"/>
  <c r="N9" i="133"/>
  <c r="N26" i="133"/>
  <c r="N36" i="133"/>
  <c r="N48" i="133"/>
  <c r="O2" i="133"/>
  <c r="O9" i="133"/>
  <c r="O26" i="133"/>
  <c r="O48" i="133"/>
  <c r="P22" i="133"/>
  <c r="P26" i="133"/>
  <c r="P28" i="133"/>
  <c r="R9" i="133"/>
  <c r="S9" i="133"/>
  <c r="S22" i="133"/>
  <c r="S26" i="133"/>
  <c r="S28" i="133"/>
  <c r="T26" i="133"/>
  <c r="E36" i="133"/>
  <c r="E48" i="133"/>
  <c r="G2" i="133"/>
  <c r="G22" i="133"/>
  <c r="G26" i="133"/>
  <c r="G28" i="133"/>
  <c r="H9" i="133"/>
  <c r="H27" i="133"/>
  <c r="O27" i="133"/>
  <c r="E27" i="133"/>
  <c r="F27" i="133"/>
  <c r="F28" i="133"/>
  <c r="I26" i="133"/>
  <c r="J2" i="133"/>
  <c r="J26" i="133"/>
  <c r="H48" i="133"/>
  <c r="I48" i="133"/>
  <c r="J48" i="133"/>
  <c r="I9" i="133"/>
  <c r="I27" i="133"/>
  <c r="J9" i="133"/>
  <c r="J27" i="133"/>
  <c r="I28" i="133"/>
  <c r="I2" i="133"/>
  <c r="J28" i="133"/>
  <c r="J36" i="133"/>
  <c r="K2" i="133"/>
  <c r="I36" i="133"/>
  <c r="I22" i="133"/>
  <c r="J22" i="133"/>
  <c r="K25" i="133"/>
  <c r="L25" i="133"/>
  <c r="N25" i="133"/>
  <c r="P25" i="133"/>
  <c r="Q25" i="133"/>
  <c r="R25" i="133"/>
  <c r="S25" i="133"/>
  <c r="T25" i="133"/>
  <c r="U25" i="133"/>
  <c r="V25" i="133"/>
  <c r="W25" i="133"/>
  <c r="D25" i="133"/>
  <c r="F25" i="133"/>
  <c r="G25" i="133"/>
  <c r="M25" i="133"/>
  <c r="E25" i="133"/>
  <c r="H25" i="133"/>
  <c r="O25" i="133"/>
  <c r="I25" i="133"/>
  <c r="J25" i="133"/>
  <c r="K15" i="133"/>
  <c r="K16" i="133"/>
  <c r="K17" i="133"/>
  <c r="K18" i="133"/>
  <c r="K45" i="133"/>
  <c r="K46" i="133"/>
  <c r="K47" i="133"/>
  <c r="L16" i="133"/>
  <c r="L18" i="133"/>
  <c r="L46" i="133"/>
  <c r="M45" i="133"/>
  <c r="M46" i="133"/>
  <c r="M47" i="133"/>
  <c r="N15" i="133"/>
  <c r="N16" i="133"/>
  <c r="N17" i="133"/>
  <c r="N18" i="133"/>
  <c r="O15" i="133"/>
  <c r="O17" i="133"/>
  <c r="P15" i="133"/>
  <c r="P16" i="133"/>
  <c r="P17" i="133"/>
  <c r="P18" i="133"/>
  <c r="P45" i="133"/>
  <c r="P46" i="133"/>
  <c r="P47" i="133"/>
  <c r="Q15" i="133"/>
  <c r="Q16" i="133"/>
  <c r="Q17" i="133"/>
  <c r="Q18" i="133"/>
  <c r="Q45" i="133"/>
  <c r="Q46" i="133"/>
  <c r="Q47" i="133"/>
  <c r="R15" i="133"/>
  <c r="R16" i="133"/>
  <c r="R17" i="133"/>
  <c r="R18" i="133"/>
  <c r="R45" i="133"/>
  <c r="R46" i="133"/>
  <c r="S18" i="133"/>
  <c r="S46" i="133"/>
  <c r="T15" i="133"/>
  <c r="T16" i="133"/>
  <c r="T17" i="133"/>
  <c r="T18" i="133"/>
  <c r="T45" i="133"/>
  <c r="T46" i="133"/>
  <c r="T47" i="133"/>
  <c r="U15" i="133"/>
  <c r="U16" i="133"/>
  <c r="U17" i="133"/>
  <c r="U18" i="133"/>
  <c r="U45" i="133"/>
  <c r="U46" i="133"/>
  <c r="U47" i="133"/>
  <c r="V15" i="133"/>
  <c r="V16" i="133"/>
  <c r="V17" i="133"/>
  <c r="V18" i="133"/>
  <c r="V45" i="133"/>
  <c r="V46" i="133"/>
  <c r="V47" i="133"/>
  <c r="W15" i="133"/>
  <c r="W16" i="133"/>
  <c r="W17" i="133"/>
  <c r="W18" i="133"/>
  <c r="W46" i="133"/>
  <c r="W47" i="133"/>
  <c r="D15" i="133"/>
  <c r="D16" i="133"/>
  <c r="D17" i="133"/>
  <c r="D18" i="133"/>
  <c r="D45" i="133"/>
  <c r="D47" i="133"/>
  <c r="E45" i="133"/>
  <c r="E47" i="133"/>
  <c r="F15" i="133"/>
  <c r="F16" i="133"/>
  <c r="F17" i="133"/>
  <c r="F18" i="133"/>
  <c r="F45" i="133"/>
  <c r="F46" i="133"/>
  <c r="F47" i="133"/>
  <c r="G15" i="133"/>
  <c r="G17" i="133"/>
  <c r="G18" i="133"/>
  <c r="G45" i="133"/>
  <c r="G46" i="133"/>
  <c r="L15" i="133"/>
  <c r="L17" i="133"/>
  <c r="L45" i="133"/>
  <c r="L47" i="133"/>
  <c r="M15" i="133"/>
  <c r="M16" i="133"/>
  <c r="M17" i="133"/>
  <c r="M18" i="133"/>
  <c r="N45" i="133"/>
  <c r="N46" i="133"/>
  <c r="N47" i="133"/>
  <c r="R47" i="133"/>
  <c r="S15" i="133"/>
  <c r="S16" i="133"/>
  <c r="S17" i="133"/>
  <c r="S45" i="133"/>
  <c r="S47" i="133"/>
  <c r="D46" i="133"/>
  <c r="E15" i="133"/>
  <c r="E16" i="133"/>
  <c r="E17" i="133"/>
  <c r="E18" i="133"/>
  <c r="W45" i="133"/>
  <c r="G16" i="133"/>
  <c r="G47" i="133"/>
  <c r="H15" i="133"/>
  <c r="H16" i="133"/>
  <c r="H17" i="133"/>
  <c r="H18" i="133"/>
  <c r="O16" i="133"/>
  <c r="O18" i="133"/>
  <c r="O45" i="133"/>
  <c r="O46" i="133"/>
  <c r="O47" i="133"/>
  <c r="E46" i="133"/>
  <c r="J47" i="133"/>
  <c r="J17" i="133"/>
  <c r="I47" i="133"/>
  <c r="I15" i="133"/>
  <c r="J15" i="133"/>
  <c r="I16" i="133"/>
  <c r="J16" i="133"/>
  <c r="I17" i="133"/>
  <c r="I18" i="133"/>
  <c r="H45" i="133"/>
  <c r="J18" i="133"/>
  <c r="I45" i="133"/>
  <c r="J45" i="133"/>
  <c r="H46" i="133"/>
  <c r="I46" i="133"/>
  <c r="J46" i="133"/>
  <c r="H47" i="133"/>
  <c r="A130" i="134" l="1"/>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C50" i="138"/>
  <c r="B51" i="138"/>
  <c r="C51" i="138"/>
  <c r="B52" i="138"/>
  <c r="C52" i="138"/>
  <c r="B53" i="138"/>
  <c r="C53" i="138"/>
  <c r="B54" i="138"/>
  <c r="C54" i="138"/>
  <c r="B55" i="138"/>
  <c r="C55" i="138"/>
  <c r="B56" i="138"/>
  <c r="C56" i="138"/>
  <c r="C49" i="138"/>
  <c r="B49" i="138"/>
  <c r="D22" i="137"/>
  <c r="K2" i="137"/>
  <c r="L2" i="137"/>
  <c r="M2" i="137"/>
  <c r="N2" i="137"/>
  <c r="O2" i="137"/>
  <c r="P2" i="137"/>
  <c r="Q2" i="137"/>
  <c r="R2" i="137"/>
  <c r="S2" i="137"/>
  <c r="T2" i="137"/>
  <c r="U2" i="137"/>
  <c r="V2" i="137"/>
  <c r="W2" i="137"/>
  <c r="K3" i="137"/>
  <c r="L3" i="137"/>
  <c r="M3" i="137"/>
  <c r="N3" i="137"/>
  <c r="O3" i="137"/>
  <c r="P3" i="137"/>
  <c r="Q3" i="137"/>
  <c r="R3" i="137"/>
  <c r="S3" i="137"/>
  <c r="T3" i="137"/>
  <c r="U3" i="137"/>
  <c r="V3" i="137"/>
  <c r="W3" i="137"/>
  <c r="K4" i="137"/>
  <c r="L4" i="137"/>
  <c r="M4" i="137"/>
  <c r="N4" i="137"/>
  <c r="O4" i="137"/>
  <c r="P4" i="137"/>
  <c r="Q4" i="137"/>
  <c r="R4" i="137"/>
  <c r="S4" i="137"/>
  <c r="T4" i="137"/>
  <c r="U4" i="137"/>
  <c r="V4" i="137"/>
  <c r="W4" i="137"/>
  <c r="K5" i="137"/>
  <c r="L5" i="137"/>
  <c r="M5" i="137"/>
  <c r="N5" i="137"/>
  <c r="O5" i="137"/>
  <c r="P5" i="137"/>
  <c r="Q5" i="137"/>
  <c r="R5" i="137"/>
  <c r="S5" i="137"/>
  <c r="T5" i="137"/>
  <c r="U5" i="137"/>
  <c r="V5" i="137"/>
  <c r="W5" i="137"/>
  <c r="K6" i="137"/>
  <c r="L6" i="137"/>
  <c r="M6" i="137"/>
  <c r="N6" i="137"/>
  <c r="O6" i="137"/>
  <c r="P6" i="137"/>
  <c r="Q6" i="137"/>
  <c r="R6" i="137"/>
  <c r="S6" i="137"/>
  <c r="T6" i="137"/>
  <c r="U6" i="137"/>
  <c r="V6" i="137"/>
  <c r="W6" i="137"/>
  <c r="K7" i="137"/>
  <c r="L7" i="137"/>
  <c r="M7" i="137"/>
  <c r="N7" i="137"/>
  <c r="O7" i="137"/>
  <c r="P7" i="137"/>
  <c r="Q7" i="137"/>
  <c r="R7" i="137"/>
  <c r="S7" i="137"/>
  <c r="T7" i="137"/>
  <c r="U7" i="137"/>
  <c r="V7" i="137"/>
  <c r="W7" i="137"/>
  <c r="K8" i="137"/>
  <c r="L8" i="137"/>
  <c r="M8" i="137"/>
  <c r="N8" i="137"/>
  <c r="O8" i="137"/>
  <c r="P8" i="137"/>
  <c r="Q8" i="137"/>
  <c r="R8" i="137"/>
  <c r="S8" i="137"/>
  <c r="T8" i="137"/>
  <c r="U8" i="137"/>
  <c r="V8" i="137"/>
  <c r="W8" i="137"/>
  <c r="K9" i="137"/>
  <c r="L9" i="137"/>
  <c r="M9" i="137"/>
  <c r="N9" i="137"/>
  <c r="O9" i="137"/>
  <c r="P9" i="137"/>
  <c r="Q9" i="137"/>
  <c r="R9" i="137"/>
  <c r="S9" i="137"/>
  <c r="T9" i="137"/>
  <c r="U9" i="137"/>
  <c r="V9" i="137"/>
  <c r="W9" i="137"/>
  <c r="F2" i="137"/>
  <c r="G2" i="137"/>
  <c r="H2" i="137"/>
  <c r="I2" i="137"/>
  <c r="J2" i="137"/>
  <c r="F3" i="137"/>
  <c r="G3" i="137"/>
  <c r="H3" i="137"/>
  <c r="I3" i="137"/>
  <c r="J3" i="137"/>
  <c r="F4" i="137"/>
  <c r="G4" i="137"/>
  <c r="H4" i="137"/>
  <c r="I4" i="137"/>
  <c r="J4" i="137"/>
  <c r="F5" i="137"/>
  <c r="G5" i="137"/>
  <c r="H5" i="137"/>
  <c r="I5" i="137"/>
  <c r="J5" i="137"/>
  <c r="F6" i="137"/>
  <c r="G6" i="137"/>
  <c r="H6" i="137"/>
  <c r="I6" i="137"/>
  <c r="J6" i="137"/>
  <c r="F7" i="137"/>
  <c r="G7" i="137"/>
  <c r="H7" i="137"/>
  <c r="I7" i="137"/>
  <c r="J7" i="137"/>
  <c r="F8" i="137"/>
  <c r="G8" i="137"/>
  <c r="H8" i="137"/>
  <c r="I8" i="137"/>
  <c r="J8" i="137"/>
  <c r="F9" i="137"/>
  <c r="G9" i="137"/>
  <c r="H9" i="137"/>
  <c r="I9" i="137"/>
  <c r="J9" i="137"/>
  <c r="E4" i="137"/>
  <c r="E3" i="137"/>
  <c r="E2" i="137"/>
  <c r="E5" i="137"/>
  <c r="E6" i="137"/>
  <c r="E7" i="137"/>
  <c r="E8" i="137"/>
  <c r="E9" i="137"/>
  <c r="D3" i="137"/>
  <c r="D4" i="137"/>
  <c r="D5" i="137"/>
  <c r="D6" i="137"/>
  <c r="D7" i="137"/>
  <c r="D8" i="137"/>
  <c r="D9" i="137"/>
  <c r="E2" i="136"/>
  <c r="F2" i="136"/>
  <c r="G2" i="136"/>
  <c r="H2" i="136"/>
  <c r="I2" i="136"/>
  <c r="J2" i="136"/>
  <c r="K2" i="136"/>
  <c r="L2" i="136"/>
  <c r="M2" i="136"/>
  <c r="N2" i="136"/>
  <c r="O2" i="136"/>
  <c r="P2" i="136"/>
  <c r="Q2" i="136"/>
  <c r="R2" i="136"/>
  <c r="S2" i="136"/>
  <c r="T2" i="136"/>
  <c r="U2" i="136"/>
  <c r="V2" i="136"/>
  <c r="W2" i="136"/>
  <c r="E3" i="136"/>
  <c r="F3" i="136"/>
  <c r="G3" i="136"/>
  <c r="H3" i="136"/>
  <c r="I3" i="136"/>
  <c r="J3" i="136"/>
  <c r="K3" i="136"/>
  <c r="L3" i="136"/>
  <c r="M3" i="136"/>
  <c r="N3" i="136"/>
  <c r="O3" i="136"/>
  <c r="P3" i="136"/>
  <c r="Q3" i="136"/>
  <c r="R3" i="136"/>
  <c r="S3" i="136"/>
  <c r="T3" i="136"/>
  <c r="U3" i="136"/>
  <c r="V3" i="136"/>
  <c r="W3" i="136"/>
  <c r="E4" i="136"/>
  <c r="F4" i="136"/>
  <c r="G4" i="136"/>
  <c r="H4" i="136"/>
  <c r="I4" i="136"/>
  <c r="J4" i="136"/>
  <c r="K4" i="136"/>
  <c r="L4" i="136"/>
  <c r="M4" i="136"/>
  <c r="N4" i="136"/>
  <c r="O4" i="136"/>
  <c r="P4" i="136"/>
  <c r="Q4" i="136"/>
  <c r="R4" i="136"/>
  <c r="S4" i="136"/>
  <c r="T4" i="136"/>
  <c r="U4" i="136"/>
  <c r="V4" i="136"/>
  <c r="W4" i="136"/>
  <c r="E5" i="136"/>
  <c r="F5" i="136"/>
  <c r="G5" i="136"/>
  <c r="H5" i="136"/>
  <c r="I5" i="136"/>
  <c r="J5" i="136"/>
  <c r="K5" i="136"/>
  <c r="L5" i="136"/>
  <c r="M5" i="136"/>
  <c r="N5" i="136"/>
  <c r="O5" i="136"/>
  <c r="P5" i="136"/>
  <c r="Q5" i="136"/>
  <c r="R5" i="136"/>
  <c r="S5" i="136"/>
  <c r="T5" i="136"/>
  <c r="U5" i="136"/>
  <c r="V5" i="136"/>
  <c r="W5" i="136"/>
  <c r="E6" i="136"/>
  <c r="F6" i="136"/>
  <c r="G6" i="136"/>
  <c r="H6" i="136"/>
  <c r="I6" i="136"/>
  <c r="J6" i="136"/>
  <c r="K6" i="136"/>
  <c r="L6" i="136"/>
  <c r="M6" i="136"/>
  <c r="N6" i="136"/>
  <c r="O6" i="136"/>
  <c r="P6" i="136"/>
  <c r="Q6" i="136"/>
  <c r="R6" i="136"/>
  <c r="S6" i="136"/>
  <c r="T6" i="136"/>
  <c r="U6" i="136"/>
  <c r="V6" i="136"/>
  <c r="W6" i="136"/>
  <c r="E7" i="136"/>
  <c r="F7" i="136"/>
  <c r="G7" i="136"/>
  <c r="H7" i="136"/>
  <c r="I7" i="136"/>
  <c r="J7" i="136"/>
  <c r="K7" i="136"/>
  <c r="L7" i="136"/>
  <c r="M7" i="136"/>
  <c r="N7" i="136"/>
  <c r="O7" i="136"/>
  <c r="P7" i="136"/>
  <c r="Q7" i="136"/>
  <c r="R7" i="136"/>
  <c r="S7" i="136"/>
  <c r="T7" i="136"/>
  <c r="U7" i="136"/>
  <c r="V7" i="136"/>
  <c r="W7" i="136"/>
  <c r="E8" i="136"/>
  <c r="F8" i="136"/>
  <c r="G8" i="136"/>
  <c r="H8" i="136"/>
  <c r="I8" i="136"/>
  <c r="J8" i="136"/>
  <c r="K8" i="136"/>
  <c r="L8" i="136"/>
  <c r="M8" i="136"/>
  <c r="N8" i="136"/>
  <c r="O8" i="136"/>
  <c r="P8" i="136"/>
  <c r="Q8" i="136"/>
  <c r="R8" i="136"/>
  <c r="S8" i="136"/>
  <c r="T8" i="136"/>
  <c r="U8" i="136"/>
  <c r="V8" i="136"/>
  <c r="W8" i="136"/>
  <c r="E9" i="136"/>
  <c r="F9" i="136"/>
  <c r="G9" i="136"/>
  <c r="H9" i="136"/>
  <c r="I9" i="136"/>
  <c r="J9" i="136"/>
  <c r="K9" i="136"/>
  <c r="L9" i="136"/>
  <c r="M9" i="136"/>
  <c r="N9" i="136"/>
  <c r="O9" i="136"/>
  <c r="P9" i="136"/>
  <c r="Q9" i="136"/>
  <c r="R9" i="136"/>
  <c r="S9" i="136"/>
  <c r="T9" i="136"/>
  <c r="U9" i="136"/>
  <c r="V9" i="136"/>
  <c r="W9" i="136"/>
  <c r="E10" i="136"/>
  <c r="F10" i="136"/>
  <c r="G10" i="136"/>
  <c r="H10" i="136"/>
  <c r="I10" i="136"/>
  <c r="J10" i="136"/>
  <c r="K10" i="136"/>
  <c r="L10" i="136"/>
  <c r="M10" i="136"/>
  <c r="N10" i="136"/>
  <c r="O10" i="136"/>
  <c r="P10" i="136"/>
  <c r="Q10" i="136"/>
  <c r="R10" i="136"/>
  <c r="S10" i="136"/>
  <c r="T10" i="136"/>
  <c r="U10" i="136"/>
  <c r="V10" i="136"/>
  <c r="W10" i="136"/>
  <c r="E11" i="136"/>
  <c r="F11" i="136"/>
  <c r="G11" i="136"/>
  <c r="H11" i="136"/>
  <c r="I11" i="136"/>
  <c r="J11" i="136"/>
  <c r="K11" i="136"/>
  <c r="L11" i="136"/>
  <c r="M11" i="136"/>
  <c r="N11" i="136"/>
  <c r="O11" i="136"/>
  <c r="P11" i="136"/>
  <c r="Q11" i="136"/>
  <c r="R11" i="136"/>
  <c r="S11" i="136"/>
  <c r="T11" i="136"/>
  <c r="U11" i="136"/>
  <c r="V11" i="136"/>
  <c r="W11" i="136"/>
  <c r="E12" i="136"/>
  <c r="F12" i="136"/>
  <c r="G12" i="136"/>
  <c r="H12" i="136"/>
  <c r="I12" i="136"/>
  <c r="J12" i="136"/>
  <c r="K12" i="136"/>
  <c r="L12" i="136"/>
  <c r="M12" i="136"/>
  <c r="N12" i="136"/>
  <c r="O12" i="136"/>
  <c r="P12" i="136"/>
  <c r="Q12" i="136"/>
  <c r="R12" i="136"/>
  <c r="S12" i="136"/>
  <c r="T12" i="136"/>
  <c r="U12" i="136"/>
  <c r="V12" i="136"/>
  <c r="W12" i="136"/>
  <c r="E13" i="136"/>
  <c r="F13" i="136"/>
  <c r="G13" i="136"/>
  <c r="H13" i="136"/>
  <c r="I13" i="136"/>
  <c r="J13" i="136"/>
  <c r="K13" i="136"/>
  <c r="L13" i="136"/>
  <c r="M13" i="136"/>
  <c r="N13" i="136"/>
  <c r="O13" i="136"/>
  <c r="P13" i="136"/>
  <c r="Q13" i="136"/>
  <c r="R13" i="136"/>
  <c r="S13" i="136"/>
  <c r="T13" i="136"/>
  <c r="U13" i="136"/>
  <c r="V13" i="136"/>
  <c r="W13" i="136"/>
  <c r="E14" i="136"/>
  <c r="F14" i="136"/>
  <c r="G14" i="136"/>
  <c r="H14" i="136"/>
  <c r="I14" i="136"/>
  <c r="J14" i="136"/>
  <c r="K14" i="136"/>
  <c r="L14" i="136"/>
  <c r="M14" i="136"/>
  <c r="N14" i="136"/>
  <c r="O14" i="136"/>
  <c r="P14" i="136"/>
  <c r="Q14" i="136"/>
  <c r="R14" i="136"/>
  <c r="S14" i="136"/>
  <c r="T14" i="136"/>
  <c r="U14" i="136"/>
  <c r="V14" i="136"/>
  <c r="W14" i="136"/>
  <c r="E15" i="136"/>
  <c r="F15" i="136"/>
  <c r="G15" i="136"/>
  <c r="H15" i="136"/>
  <c r="I15" i="136"/>
  <c r="J15" i="136"/>
  <c r="K15" i="136"/>
  <c r="L15" i="136"/>
  <c r="M15" i="136"/>
  <c r="N15" i="136"/>
  <c r="O15" i="136"/>
  <c r="P15" i="136"/>
  <c r="Q15" i="136"/>
  <c r="R15" i="136"/>
  <c r="S15" i="136"/>
  <c r="T15" i="136"/>
  <c r="U15" i="136"/>
  <c r="V15" i="136"/>
  <c r="W15" i="136"/>
  <c r="E16" i="136"/>
  <c r="F16" i="136"/>
  <c r="G16" i="136"/>
  <c r="H16" i="136"/>
  <c r="I16" i="136"/>
  <c r="J16" i="136"/>
  <c r="K16" i="136"/>
  <c r="L16" i="136"/>
  <c r="M16" i="136"/>
  <c r="N16" i="136"/>
  <c r="O16" i="136"/>
  <c r="P16" i="136"/>
  <c r="Q16" i="136"/>
  <c r="R16" i="136"/>
  <c r="S16" i="136"/>
  <c r="T16" i="136"/>
  <c r="U16" i="136"/>
  <c r="V16" i="136"/>
  <c r="W16" i="136"/>
  <c r="E17" i="136"/>
  <c r="F17" i="136"/>
  <c r="G17" i="136"/>
  <c r="H17" i="136"/>
  <c r="I17" i="136"/>
  <c r="J17" i="136"/>
  <c r="K17" i="136"/>
  <c r="L17" i="136"/>
  <c r="M17" i="136"/>
  <c r="N17" i="136"/>
  <c r="O17" i="136"/>
  <c r="P17" i="136"/>
  <c r="Q17" i="136"/>
  <c r="R17" i="136"/>
  <c r="S17" i="136"/>
  <c r="T17" i="136"/>
  <c r="U17" i="136"/>
  <c r="V17" i="136"/>
  <c r="W17" i="136"/>
  <c r="E18" i="136"/>
  <c r="F18" i="136"/>
  <c r="G18" i="136"/>
  <c r="H18" i="136"/>
  <c r="I18" i="136"/>
  <c r="J18" i="136"/>
  <c r="K18" i="136"/>
  <c r="L18" i="136"/>
  <c r="M18" i="136"/>
  <c r="N18" i="136"/>
  <c r="O18" i="136"/>
  <c r="P18" i="136"/>
  <c r="Q18" i="136"/>
  <c r="R18" i="136"/>
  <c r="S18" i="136"/>
  <c r="T18" i="136"/>
  <c r="U18" i="136"/>
  <c r="V18" i="136"/>
  <c r="W18" i="136"/>
  <c r="E19" i="136"/>
  <c r="F19" i="136"/>
  <c r="G19" i="136"/>
  <c r="H19" i="136"/>
  <c r="I19" i="136"/>
  <c r="J19" i="136"/>
  <c r="K19" i="136"/>
  <c r="L19" i="136"/>
  <c r="M19" i="136"/>
  <c r="N19" i="136"/>
  <c r="O19" i="136"/>
  <c r="P19" i="136"/>
  <c r="Q19" i="136"/>
  <c r="R19" i="136"/>
  <c r="S19" i="136"/>
  <c r="T19" i="136"/>
  <c r="U19" i="136"/>
  <c r="V19" i="136"/>
  <c r="W19" i="136"/>
  <c r="E20" i="136"/>
  <c r="F20" i="136"/>
  <c r="G20" i="136"/>
  <c r="H20" i="136"/>
  <c r="I20" i="136"/>
  <c r="J20" i="136"/>
  <c r="K20" i="136"/>
  <c r="L20" i="136"/>
  <c r="M20" i="136"/>
  <c r="N20" i="136"/>
  <c r="O20" i="136"/>
  <c r="P20" i="136"/>
  <c r="Q20" i="136"/>
  <c r="R20" i="136"/>
  <c r="S20" i="136"/>
  <c r="T20" i="136"/>
  <c r="U20" i="136"/>
  <c r="V20" i="136"/>
  <c r="W20" i="136"/>
  <c r="E21" i="136"/>
  <c r="F21" i="136"/>
  <c r="G21" i="136"/>
  <c r="H21" i="136"/>
  <c r="I21" i="136"/>
  <c r="J21" i="136"/>
  <c r="K21" i="136"/>
  <c r="L21" i="136"/>
  <c r="M21" i="136"/>
  <c r="N21" i="136"/>
  <c r="O21" i="136"/>
  <c r="P21" i="136"/>
  <c r="Q21" i="136"/>
  <c r="R21" i="136"/>
  <c r="S21" i="136"/>
  <c r="T21" i="136"/>
  <c r="U21" i="136"/>
  <c r="V21" i="136"/>
  <c r="W21" i="136"/>
  <c r="E22" i="136"/>
  <c r="F22" i="136"/>
  <c r="G22" i="136"/>
  <c r="H22" i="136"/>
  <c r="I22" i="136"/>
  <c r="J22" i="136"/>
  <c r="K22" i="136"/>
  <c r="L22" i="136"/>
  <c r="M22" i="136"/>
  <c r="N22" i="136"/>
  <c r="O22" i="136"/>
  <c r="P22" i="136"/>
  <c r="Q22" i="136"/>
  <c r="R22" i="136"/>
  <c r="S22" i="136"/>
  <c r="T22" i="136"/>
  <c r="U22" i="136"/>
  <c r="V22" i="136"/>
  <c r="W22" i="136"/>
  <c r="E23" i="136"/>
  <c r="F23" i="136"/>
  <c r="G23" i="136"/>
  <c r="H23" i="136"/>
  <c r="I23" i="136"/>
  <c r="J23" i="136"/>
  <c r="K23" i="136"/>
  <c r="L23" i="136"/>
  <c r="M23" i="136"/>
  <c r="N23" i="136"/>
  <c r="O23" i="136"/>
  <c r="P23" i="136"/>
  <c r="Q23" i="136"/>
  <c r="R23" i="136"/>
  <c r="S23" i="136"/>
  <c r="T23" i="136"/>
  <c r="U23" i="136"/>
  <c r="V23" i="136"/>
  <c r="W23" i="136"/>
  <c r="E24" i="136"/>
  <c r="F24" i="136"/>
  <c r="G24" i="136"/>
  <c r="H24" i="136"/>
  <c r="I24" i="136"/>
  <c r="J24" i="136"/>
  <c r="K24" i="136"/>
  <c r="L24" i="136"/>
  <c r="M24" i="136"/>
  <c r="N24" i="136"/>
  <c r="O24" i="136"/>
  <c r="P24" i="136"/>
  <c r="Q24" i="136"/>
  <c r="R24" i="136"/>
  <c r="S24" i="136"/>
  <c r="T24" i="136"/>
  <c r="U24" i="136"/>
  <c r="V24" i="136"/>
  <c r="W24" i="136"/>
  <c r="E25" i="136"/>
  <c r="F25" i="136"/>
  <c r="G25" i="136"/>
  <c r="H25" i="136"/>
  <c r="I25" i="136"/>
  <c r="J25" i="136"/>
  <c r="K25" i="136"/>
  <c r="L25" i="136"/>
  <c r="M25" i="136"/>
  <c r="N25" i="136"/>
  <c r="O25" i="136"/>
  <c r="P25" i="136"/>
  <c r="Q25" i="136"/>
  <c r="R25" i="136"/>
  <c r="S25" i="136"/>
  <c r="T25" i="136"/>
  <c r="U25" i="136"/>
  <c r="V25" i="136"/>
  <c r="W25" i="136"/>
  <c r="E26" i="136"/>
  <c r="F26" i="136"/>
  <c r="G26" i="136"/>
  <c r="H26" i="136"/>
  <c r="I26" i="136"/>
  <c r="J26" i="136"/>
  <c r="K26" i="136"/>
  <c r="L26" i="136"/>
  <c r="M26" i="136"/>
  <c r="N26" i="136"/>
  <c r="O26" i="136"/>
  <c r="P26" i="136"/>
  <c r="Q26" i="136"/>
  <c r="R26" i="136"/>
  <c r="S26" i="136"/>
  <c r="T26" i="136"/>
  <c r="U26" i="136"/>
  <c r="V26" i="136"/>
  <c r="W26" i="136"/>
  <c r="E27" i="136"/>
  <c r="F27" i="136"/>
  <c r="G27" i="136"/>
  <c r="H27" i="136"/>
  <c r="I27" i="136"/>
  <c r="J27" i="136"/>
  <c r="K27" i="136"/>
  <c r="L27" i="136"/>
  <c r="M27" i="136"/>
  <c r="N27" i="136"/>
  <c r="O27" i="136"/>
  <c r="P27" i="136"/>
  <c r="Q27" i="136"/>
  <c r="R27" i="136"/>
  <c r="S27" i="136"/>
  <c r="T27" i="136"/>
  <c r="U27" i="136"/>
  <c r="V27" i="136"/>
  <c r="W27" i="136"/>
  <c r="E28" i="136"/>
  <c r="F28" i="136"/>
  <c r="G28" i="136"/>
  <c r="H28" i="136"/>
  <c r="I28" i="136"/>
  <c r="J28" i="136"/>
  <c r="K28" i="136"/>
  <c r="L28" i="136"/>
  <c r="M28" i="136"/>
  <c r="N28" i="136"/>
  <c r="O28" i="136"/>
  <c r="P28" i="136"/>
  <c r="Q28" i="136"/>
  <c r="R28" i="136"/>
  <c r="S28" i="136"/>
  <c r="T28" i="136"/>
  <c r="U28" i="136"/>
  <c r="V28" i="136"/>
  <c r="W28" i="136"/>
  <c r="E29" i="136"/>
  <c r="F29" i="136"/>
  <c r="G29" i="136"/>
  <c r="H29" i="136"/>
  <c r="I29" i="136"/>
  <c r="J29" i="136"/>
  <c r="K29" i="136"/>
  <c r="L29" i="136"/>
  <c r="M29" i="136"/>
  <c r="N29" i="136"/>
  <c r="O29" i="136"/>
  <c r="P29" i="136"/>
  <c r="Q29" i="136"/>
  <c r="R29" i="136"/>
  <c r="S29" i="136"/>
  <c r="T29" i="136"/>
  <c r="U29" i="136"/>
  <c r="V29" i="136"/>
  <c r="W29" i="136"/>
  <c r="E30" i="136"/>
  <c r="F30" i="136"/>
  <c r="G30" i="136"/>
  <c r="H30" i="136"/>
  <c r="I30" i="136"/>
  <c r="J30" i="136"/>
  <c r="K30" i="136"/>
  <c r="L30" i="136"/>
  <c r="M30" i="136"/>
  <c r="N30" i="136"/>
  <c r="O30" i="136"/>
  <c r="P30" i="136"/>
  <c r="Q30" i="136"/>
  <c r="R30" i="136"/>
  <c r="S30" i="136"/>
  <c r="T30" i="136"/>
  <c r="U30" i="136"/>
  <c r="V30" i="136"/>
  <c r="W30" i="136"/>
  <c r="E31" i="136"/>
  <c r="F31" i="136"/>
  <c r="G31" i="136"/>
  <c r="H31" i="136"/>
  <c r="I31" i="136"/>
  <c r="J31" i="136"/>
  <c r="K31" i="136"/>
  <c r="L31" i="136"/>
  <c r="M31" i="136"/>
  <c r="N31" i="136"/>
  <c r="O31" i="136"/>
  <c r="P31" i="136"/>
  <c r="Q31" i="136"/>
  <c r="R31" i="136"/>
  <c r="S31" i="136"/>
  <c r="T31" i="136"/>
  <c r="U31" i="136"/>
  <c r="V31" i="136"/>
  <c r="W31" i="136"/>
  <c r="E32" i="136"/>
  <c r="F32" i="136"/>
  <c r="G32" i="136"/>
  <c r="H32" i="136"/>
  <c r="I32" i="136"/>
  <c r="J32" i="136"/>
  <c r="K32" i="136"/>
  <c r="L32" i="136"/>
  <c r="M32" i="136"/>
  <c r="N32" i="136"/>
  <c r="O32" i="136"/>
  <c r="P32" i="136"/>
  <c r="Q32" i="136"/>
  <c r="R32" i="136"/>
  <c r="S32" i="136"/>
  <c r="T32" i="136"/>
  <c r="U32" i="136"/>
  <c r="V32" i="136"/>
  <c r="W32" i="136"/>
  <c r="E33" i="136"/>
  <c r="F33" i="136"/>
  <c r="G33" i="136"/>
  <c r="H33" i="136"/>
  <c r="I33" i="136"/>
  <c r="J33" i="136"/>
  <c r="K33" i="136"/>
  <c r="L33" i="136"/>
  <c r="M33" i="136"/>
  <c r="N33" i="136"/>
  <c r="O33" i="136"/>
  <c r="P33" i="136"/>
  <c r="Q33" i="136"/>
  <c r="R33" i="136"/>
  <c r="S33" i="136"/>
  <c r="T33" i="136"/>
  <c r="U33" i="136"/>
  <c r="V33" i="136"/>
  <c r="W33" i="136"/>
  <c r="E34" i="136"/>
  <c r="F34" i="136"/>
  <c r="G34" i="136"/>
  <c r="H34" i="136"/>
  <c r="I34" i="136"/>
  <c r="J34" i="136"/>
  <c r="K34" i="136"/>
  <c r="L34" i="136"/>
  <c r="M34" i="136"/>
  <c r="N34" i="136"/>
  <c r="O34" i="136"/>
  <c r="P34" i="136"/>
  <c r="Q34" i="136"/>
  <c r="R34" i="136"/>
  <c r="S34" i="136"/>
  <c r="T34" i="136"/>
  <c r="U34" i="136"/>
  <c r="V34" i="136"/>
  <c r="W34" i="136"/>
  <c r="E35" i="136"/>
  <c r="F35" i="136"/>
  <c r="G35" i="136"/>
  <c r="H35" i="136"/>
  <c r="I35" i="136"/>
  <c r="J35" i="136"/>
  <c r="K35" i="136"/>
  <c r="L35" i="136"/>
  <c r="M35" i="136"/>
  <c r="N35" i="136"/>
  <c r="O35" i="136"/>
  <c r="P35" i="136"/>
  <c r="Q35" i="136"/>
  <c r="R35" i="136"/>
  <c r="S35" i="136"/>
  <c r="T35" i="136"/>
  <c r="U35" i="136"/>
  <c r="V35" i="136"/>
  <c r="W35" i="136"/>
  <c r="E36" i="136"/>
  <c r="F36" i="136"/>
  <c r="G36" i="136"/>
  <c r="H36" i="136"/>
  <c r="I36" i="136"/>
  <c r="J36" i="136"/>
  <c r="K36" i="136"/>
  <c r="L36" i="136"/>
  <c r="M36" i="136"/>
  <c r="N36" i="136"/>
  <c r="O36" i="136"/>
  <c r="P36" i="136"/>
  <c r="Q36" i="136"/>
  <c r="R36" i="136"/>
  <c r="S36" i="136"/>
  <c r="T36" i="136"/>
  <c r="U36" i="136"/>
  <c r="V36" i="136"/>
  <c r="W36" i="136"/>
  <c r="E37" i="136"/>
  <c r="F37" i="136"/>
  <c r="G37" i="136"/>
  <c r="H37" i="136"/>
  <c r="I37" i="136"/>
  <c r="J37" i="136"/>
  <c r="K37" i="136"/>
  <c r="L37" i="136"/>
  <c r="M37" i="136"/>
  <c r="N37" i="136"/>
  <c r="O37" i="136"/>
  <c r="P37" i="136"/>
  <c r="Q37" i="136"/>
  <c r="R37" i="136"/>
  <c r="S37" i="136"/>
  <c r="T37" i="136"/>
  <c r="U37" i="136"/>
  <c r="V37" i="136"/>
  <c r="W37" i="136"/>
  <c r="E38" i="136"/>
  <c r="F38" i="136"/>
  <c r="G38" i="136"/>
  <c r="H38" i="136"/>
  <c r="I38" i="136"/>
  <c r="J38" i="136"/>
  <c r="K38" i="136"/>
  <c r="L38" i="136"/>
  <c r="M38" i="136"/>
  <c r="N38" i="136"/>
  <c r="O38" i="136"/>
  <c r="P38" i="136"/>
  <c r="Q38" i="136"/>
  <c r="R38" i="136"/>
  <c r="S38" i="136"/>
  <c r="T38" i="136"/>
  <c r="U38" i="136"/>
  <c r="V38" i="136"/>
  <c r="W38" i="136"/>
  <c r="E39" i="136"/>
  <c r="F39" i="136"/>
  <c r="G39" i="136"/>
  <c r="H39" i="136"/>
  <c r="I39" i="136"/>
  <c r="J39" i="136"/>
  <c r="K39" i="136"/>
  <c r="L39" i="136"/>
  <c r="M39" i="136"/>
  <c r="N39" i="136"/>
  <c r="O39" i="136"/>
  <c r="P39" i="136"/>
  <c r="Q39" i="136"/>
  <c r="R39" i="136"/>
  <c r="S39" i="136"/>
  <c r="T39" i="136"/>
  <c r="U39" i="136"/>
  <c r="V39" i="136"/>
  <c r="W39" i="136"/>
  <c r="E40" i="136"/>
  <c r="F40" i="136"/>
  <c r="G40" i="136"/>
  <c r="H40" i="136"/>
  <c r="I40" i="136"/>
  <c r="J40" i="136"/>
  <c r="K40" i="136"/>
  <c r="L40" i="136"/>
  <c r="M40" i="136"/>
  <c r="N40" i="136"/>
  <c r="O40" i="136"/>
  <c r="P40" i="136"/>
  <c r="Q40" i="136"/>
  <c r="R40" i="136"/>
  <c r="S40" i="136"/>
  <c r="T40" i="136"/>
  <c r="U40" i="136"/>
  <c r="V40" i="136"/>
  <c r="W40" i="136"/>
  <c r="E41" i="136"/>
  <c r="F41" i="136"/>
  <c r="G41" i="136"/>
  <c r="H41" i="136"/>
  <c r="I41" i="136"/>
  <c r="J41" i="136"/>
  <c r="K41" i="136"/>
  <c r="L41" i="136"/>
  <c r="M41" i="136"/>
  <c r="N41" i="136"/>
  <c r="O41" i="136"/>
  <c r="P41" i="136"/>
  <c r="Q41" i="136"/>
  <c r="R41" i="136"/>
  <c r="S41" i="136"/>
  <c r="T41" i="136"/>
  <c r="U41" i="136"/>
  <c r="V41" i="136"/>
  <c r="W41" i="136"/>
  <c r="E42" i="136"/>
  <c r="F42" i="136"/>
  <c r="G42" i="136"/>
  <c r="H42" i="136"/>
  <c r="I42" i="136"/>
  <c r="J42" i="136"/>
  <c r="K42" i="136"/>
  <c r="L42" i="136"/>
  <c r="M42" i="136"/>
  <c r="N42" i="136"/>
  <c r="O42" i="136"/>
  <c r="P42" i="136"/>
  <c r="Q42" i="136"/>
  <c r="R42" i="136"/>
  <c r="S42" i="136"/>
  <c r="T42" i="136"/>
  <c r="U42" i="136"/>
  <c r="V42" i="136"/>
  <c r="W42" i="136"/>
  <c r="E43" i="136"/>
  <c r="F43" i="136"/>
  <c r="G43" i="136"/>
  <c r="H43" i="136"/>
  <c r="I43" i="136"/>
  <c r="J43" i="136"/>
  <c r="K43" i="136"/>
  <c r="L43" i="136"/>
  <c r="M43" i="136"/>
  <c r="N43" i="136"/>
  <c r="O43" i="136"/>
  <c r="P43" i="136"/>
  <c r="Q43" i="136"/>
  <c r="R43" i="136"/>
  <c r="S43" i="136"/>
  <c r="T43" i="136"/>
  <c r="U43" i="136"/>
  <c r="V43" i="136"/>
  <c r="W43" i="136"/>
  <c r="E44" i="136"/>
  <c r="F44" i="136"/>
  <c r="G44" i="136"/>
  <c r="H44" i="136"/>
  <c r="I44" i="136"/>
  <c r="J44" i="136"/>
  <c r="K44" i="136"/>
  <c r="L44" i="136"/>
  <c r="M44" i="136"/>
  <c r="N44" i="136"/>
  <c r="O44" i="136"/>
  <c r="P44" i="136"/>
  <c r="Q44" i="136"/>
  <c r="R44" i="136"/>
  <c r="S44" i="136"/>
  <c r="T44" i="136"/>
  <c r="U44" i="136"/>
  <c r="V44" i="136"/>
  <c r="W44" i="136"/>
  <c r="E45" i="136"/>
  <c r="F45" i="136"/>
  <c r="G45" i="136"/>
  <c r="H45" i="136"/>
  <c r="I45" i="136"/>
  <c r="J45" i="136"/>
  <c r="K45" i="136"/>
  <c r="L45" i="136"/>
  <c r="M45" i="136"/>
  <c r="N45" i="136"/>
  <c r="O45" i="136"/>
  <c r="P45" i="136"/>
  <c r="Q45" i="136"/>
  <c r="R45" i="136"/>
  <c r="S45" i="136"/>
  <c r="T45" i="136"/>
  <c r="U45" i="136"/>
  <c r="V45" i="136"/>
  <c r="W45" i="136"/>
  <c r="E46" i="136"/>
  <c r="F46" i="136"/>
  <c r="G46" i="136"/>
  <c r="H46" i="136"/>
  <c r="I46" i="136"/>
  <c r="J46" i="136"/>
  <c r="K46" i="136"/>
  <c r="L46" i="136"/>
  <c r="M46" i="136"/>
  <c r="N46" i="136"/>
  <c r="O46" i="136"/>
  <c r="P46" i="136"/>
  <c r="Q46" i="136"/>
  <c r="R46" i="136"/>
  <c r="S46" i="136"/>
  <c r="T46" i="136"/>
  <c r="U46" i="136"/>
  <c r="V46" i="136"/>
  <c r="W46" i="136"/>
  <c r="E47" i="136"/>
  <c r="F47" i="136"/>
  <c r="G47" i="136"/>
  <c r="H47" i="136"/>
  <c r="I47" i="136"/>
  <c r="J47" i="136"/>
  <c r="K47" i="136"/>
  <c r="L47" i="136"/>
  <c r="M47" i="136"/>
  <c r="N47" i="136"/>
  <c r="O47" i="136"/>
  <c r="P47" i="136"/>
  <c r="Q47" i="136"/>
  <c r="R47" i="136"/>
  <c r="S47" i="136"/>
  <c r="T47" i="136"/>
  <c r="U47" i="136"/>
  <c r="V47" i="136"/>
  <c r="W47" i="136"/>
  <c r="E48" i="136"/>
  <c r="F48" i="136"/>
  <c r="G48" i="136"/>
  <c r="H48" i="136"/>
  <c r="I48" i="136"/>
  <c r="J48" i="136"/>
  <c r="K48" i="136"/>
  <c r="L48" i="136"/>
  <c r="M48" i="136"/>
  <c r="N48" i="136"/>
  <c r="O48" i="136"/>
  <c r="P48" i="136"/>
  <c r="Q48" i="136"/>
  <c r="R48" i="136"/>
  <c r="S48" i="136"/>
  <c r="T48" i="136"/>
  <c r="U48" i="136"/>
  <c r="V48" i="136"/>
  <c r="W48" i="136"/>
  <c r="D3" i="136"/>
  <c r="D4" i="136"/>
  <c r="D5" i="136"/>
  <c r="D6" i="136"/>
  <c r="D7" i="136"/>
  <c r="D8" i="136"/>
  <c r="D9" i="136"/>
  <c r="D10" i="136"/>
  <c r="D11" i="136"/>
  <c r="D12" i="136"/>
  <c r="D13" i="136"/>
  <c r="D14" i="136"/>
  <c r="D15" i="136"/>
  <c r="D16" i="136"/>
  <c r="D17" i="136"/>
  <c r="D18" i="136"/>
  <c r="D19" i="136"/>
  <c r="D20" i="136"/>
  <c r="D21" i="136"/>
  <c r="D22" i="136"/>
  <c r="D23" i="136"/>
  <c r="D24" i="136"/>
  <c r="D25" i="136"/>
  <c r="D26" i="136"/>
  <c r="D27" i="136"/>
  <c r="D28" i="136"/>
  <c r="D29" i="136"/>
  <c r="D30" i="136"/>
  <c r="D31" i="136"/>
  <c r="D32" i="136"/>
  <c r="D33" i="136"/>
  <c r="D34" i="136"/>
  <c r="D35" i="136"/>
  <c r="D36" i="136"/>
  <c r="D37" i="136"/>
  <c r="D38" i="136"/>
  <c r="D39" i="136"/>
  <c r="D40" i="136"/>
  <c r="D41" i="136"/>
  <c r="D42" i="136"/>
  <c r="D43" i="136"/>
  <c r="D44" i="136"/>
  <c r="D45" i="136"/>
  <c r="D46" i="136"/>
  <c r="D47" i="136"/>
  <c r="D48" i="136"/>
  <c r="D2" i="136"/>
  <c r="G9" i="135"/>
  <c r="G3" i="135"/>
  <c r="G4" i="135"/>
  <c r="G5" i="135"/>
  <c r="G6" i="135"/>
  <c r="G7" i="135"/>
  <c r="G8" i="135"/>
  <c r="G2" i="135"/>
  <c r="N6" i="51" l="1"/>
  <c r="N13" i="51"/>
  <c r="N11" i="51"/>
  <c r="N8" i="51"/>
  <c r="G11" i="135"/>
  <c r="N14" i="51" s="1"/>
  <c r="I6" i="51" s="1"/>
  <c r="N12" i="51"/>
  <c r="N10" i="51"/>
  <c r="N9" i="51"/>
  <c r="N7" i="51"/>
  <c r="D154" i="134"/>
  <c r="O154" i="134"/>
  <c r="O75" i="134"/>
  <c r="H75" i="134"/>
  <c r="I233" i="134"/>
  <c r="F75" i="134"/>
  <c r="I75" i="134"/>
  <c r="C154" i="134"/>
  <c r="T154" i="134"/>
  <c r="K75" i="134"/>
  <c r="N75" i="134"/>
  <c r="O233" i="134"/>
  <c r="Q233" i="134"/>
  <c r="S233" i="134"/>
  <c r="S154" i="134"/>
  <c r="U233" i="134"/>
  <c r="Q75" i="134"/>
  <c r="S75" i="134"/>
  <c r="J154" i="134"/>
  <c r="R154" i="134"/>
  <c r="L233" i="134"/>
  <c r="M75" i="134"/>
  <c r="U154" i="134"/>
  <c r="D75" i="134"/>
  <c r="K154" i="134"/>
  <c r="C75" i="134"/>
  <c r="N154" i="134"/>
  <c r="E154" i="134"/>
  <c r="J233" i="134"/>
  <c r="R233" i="134"/>
  <c r="L75" i="134"/>
  <c r="U75" i="134"/>
  <c r="V154" i="134"/>
  <c r="D233" i="134"/>
  <c r="F154" i="134"/>
  <c r="V75" i="134"/>
  <c r="C233" i="134"/>
  <c r="T233" i="134"/>
  <c r="E75" i="134"/>
  <c r="K233" i="134"/>
  <c r="M233" i="134"/>
  <c r="Q154" i="134"/>
  <c r="L154" i="134"/>
  <c r="M154" i="134"/>
  <c r="J75" i="134"/>
  <c r="R75" i="134"/>
  <c r="H233" i="134"/>
  <c r="F233" i="134"/>
  <c r="G233" i="134"/>
  <c r="V233" i="134"/>
  <c r="G154" i="134"/>
  <c r="I154" i="134"/>
  <c r="G75" i="134"/>
  <c r="E233" i="134"/>
  <c r="P154" i="134"/>
  <c r="P233" i="134"/>
  <c r="N233" i="134"/>
  <c r="T75" i="134"/>
  <c r="P75" i="134"/>
  <c r="H154" i="134"/>
  <c r="B205" i="138"/>
  <c r="B127" i="138"/>
  <c r="C49" i="133"/>
  <c r="C205" i="138"/>
  <c r="C56" i="133"/>
  <c r="C212" i="138"/>
  <c r="B56" i="133"/>
  <c r="B212" i="138"/>
  <c r="B134" i="138"/>
  <c r="C55" i="133"/>
  <c r="C211" i="138"/>
  <c r="B55" i="133"/>
  <c r="B133" i="138"/>
  <c r="B211" i="138"/>
  <c r="B54" i="133"/>
  <c r="B210" i="138"/>
  <c r="B132" i="138"/>
  <c r="C53" i="133"/>
  <c r="C209" i="138"/>
  <c r="B53" i="133"/>
  <c r="B131" i="138"/>
  <c r="B209" i="138"/>
  <c r="C52" i="133"/>
  <c r="C208" i="138"/>
  <c r="C51" i="133"/>
  <c r="C207" i="138"/>
  <c r="B51" i="133"/>
  <c r="B207" i="138"/>
  <c r="B129" i="138"/>
  <c r="C50" i="133"/>
  <c r="C206" i="138"/>
  <c r="C54" i="133"/>
  <c r="C210" i="138"/>
  <c r="B52" i="133"/>
  <c r="B208" i="138"/>
  <c r="B130" i="138"/>
  <c r="B50" i="133"/>
  <c r="B206" i="138"/>
  <c r="B128" i="138"/>
  <c r="H17" i="137"/>
  <c r="N18" i="137"/>
  <c r="H15" i="137"/>
  <c r="I17" i="137"/>
  <c r="G17" i="137"/>
  <c r="M20" i="137"/>
  <c r="I18" i="137"/>
  <c r="R20" i="137"/>
  <c r="H18" i="137"/>
  <c r="E10" i="137"/>
  <c r="B49" i="133"/>
  <c r="O20" i="137"/>
  <c r="T10" i="137"/>
  <c r="M10" i="137"/>
  <c r="W15" i="137"/>
  <c r="N20" i="137"/>
  <c r="S10" i="137"/>
  <c r="L10" i="137"/>
  <c r="K10" i="137"/>
  <c r="F14" i="137"/>
  <c r="F17" i="137"/>
  <c r="L20" i="137"/>
  <c r="Q15" i="137"/>
  <c r="R10" i="137"/>
  <c r="W16" i="137"/>
  <c r="V16" i="137"/>
  <c r="M18" i="137"/>
  <c r="P19" i="137"/>
  <c r="U16" i="137"/>
  <c r="L18" i="137"/>
  <c r="P10" i="137"/>
  <c r="T16" i="137"/>
  <c r="K18" i="137"/>
  <c r="J18" i="137"/>
  <c r="T21" i="137"/>
  <c r="G10" i="137"/>
  <c r="G18" i="137"/>
  <c r="S21" i="137"/>
  <c r="F18" i="137"/>
  <c r="L17" i="137"/>
  <c r="R21" i="137"/>
  <c r="W17" i="137"/>
  <c r="J16" i="137"/>
  <c r="Q21" i="137"/>
  <c r="K17" i="137"/>
  <c r="P21" i="137"/>
  <c r="I16" i="137"/>
  <c r="O21" i="137"/>
  <c r="H16" i="137"/>
  <c r="Q20" i="137"/>
  <c r="G16" i="137"/>
  <c r="O19" i="137"/>
  <c r="F16" i="137"/>
  <c r="H10" i="137"/>
  <c r="I10" i="137"/>
  <c r="L19" i="137"/>
  <c r="K19" i="137"/>
  <c r="J10" i="137"/>
  <c r="M19" i="137"/>
  <c r="G15" i="137"/>
  <c r="O10" i="137"/>
  <c r="J19" i="137"/>
  <c r="W14" i="137"/>
  <c r="N19" i="137"/>
  <c r="V15" i="137"/>
  <c r="J17" i="137"/>
  <c r="P20" i="137"/>
  <c r="U10" i="137"/>
  <c r="N10" i="137"/>
  <c r="I19" i="137"/>
  <c r="V14" i="137"/>
  <c r="W10" i="137"/>
  <c r="N21" i="137"/>
  <c r="T14" i="137"/>
  <c r="V10" i="137"/>
  <c r="K20" i="137"/>
  <c r="U15" i="137"/>
  <c r="E14" i="137"/>
  <c r="S15" i="137"/>
  <c r="J21" i="137"/>
  <c r="R15" i="137"/>
  <c r="E20" i="137"/>
  <c r="I21" i="137"/>
  <c r="G20" i="137"/>
  <c r="W18" i="137"/>
  <c r="O14" i="137"/>
  <c r="Q10" i="137"/>
  <c r="E19" i="137"/>
  <c r="H21" i="137"/>
  <c r="F20" i="137"/>
  <c r="V18" i="137"/>
  <c r="T17" i="137"/>
  <c r="R16" i="137"/>
  <c r="N14" i="137"/>
  <c r="E18" i="137"/>
  <c r="G21" i="137"/>
  <c r="W19" i="137"/>
  <c r="U18" i="137"/>
  <c r="S17" i="137"/>
  <c r="Q16" i="137"/>
  <c r="O15" i="137"/>
  <c r="M14" i="137"/>
  <c r="E17" i="137"/>
  <c r="F21" i="137"/>
  <c r="V19" i="137"/>
  <c r="T18" i="137"/>
  <c r="R17" i="137"/>
  <c r="P16" i="137"/>
  <c r="N15" i="137"/>
  <c r="L14" i="137"/>
  <c r="G19" i="137"/>
  <c r="V17" i="137"/>
  <c r="P15" i="137"/>
  <c r="E16" i="137"/>
  <c r="W20" i="137"/>
  <c r="U19" i="137"/>
  <c r="S18" i="137"/>
  <c r="Q17" i="137"/>
  <c r="O16" i="137"/>
  <c r="M15" i="137"/>
  <c r="K14" i="137"/>
  <c r="H19" i="137"/>
  <c r="U17" i="137"/>
  <c r="M16" i="137"/>
  <c r="V21" i="137"/>
  <c r="T20" i="137"/>
  <c r="R19" i="137"/>
  <c r="P18" i="137"/>
  <c r="N17" i="137"/>
  <c r="L16" i="137"/>
  <c r="J15" i="137"/>
  <c r="H14" i="137"/>
  <c r="F10" i="137"/>
  <c r="D10" i="137"/>
  <c r="U14" i="137"/>
  <c r="J20" i="137"/>
  <c r="T15" i="137"/>
  <c r="I20" i="137"/>
  <c r="Q14" i="137"/>
  <c r="F19" i="137"/>
  <c r="S16" i="137"/>
  <c r="L15" i="137"/>
  <c r="W21" i="137"/>
  <c r="Q18" i="137"/>
  <c r="I14" i="137"/>
  <c r="U21" i="137"/>
  <c r="S20" i="137"/>
  <c r="Q19" i="137"/>
  <c r="O18" i="137"/>
  <c r="M17" i="137"/>
  <c r="K16" i="137"/>
  <c r="I15" i="137"/>
  <c r="G14" i="137"/>
  <c r="M21" i="137"/>
  <c r="S14" i="137"/>
  <c r="L21" i="137"/>
  <c r="R14" i="137"/>
  <c r="K21" i="137"/>
  <c r="E21" i="137"/>
  <c r="H20" i="137"/>
  <c r="P14" i="137"/>
  <c r="V20" i="137"/>
  <c r="T19" i="137"/>
  <c r="R18" i="137"/>
  <c r="P17" i="137"/>
  <c r="N16" i="137"/>
  <c r="J14" i="137"/>
  <c r="U20" i="137"/>
  <c r="S19" i="137"/>
  <c r="O17" i="137"/>
  <c r="K15" i="137"/>
  <c r="B16" i="1"/>
  <c r="H6" i="135" l="1"/>
  <c r="O10" i="51" s="1"/>
  <c r="H8" i="135"/>
  <c r="O12" i="51" s="1"/>
  <c r="J7" i="51"/>
  <c r="I7" i="51"/>
  <c r="K7" i="51"/>
  <c r="H3" i="135"/>
  <c r="O7" i="51" s="1"/>
  <c r="H7" i="135"/>
  <c r="O11" i="51" s="1"/>
  <c r="H5" i="135"/>
  <c r="O9" i="51" s="1"/>
  <c r="J6" i="51"/>
  <c r="Q11" i="51" s="1"/>
  <c r="D43" i="137" s="1"/>
  <c r="K6" i="51"/>
  <c r="R9" i="51" s="1"/>
  <c r="D53" i="137" s="1"/>
  <c r="H4" i="135"/>
  <c r="O8" i="51" s="1"/>
  <c r="H9" i="135"/>
  <c r="O13" i="51" s="1"/>
  <c r="H2" i="135"/>
  <c r="I51" i="133"/>
  <c r="B56" i="134"/>
  <c r="B214" i="134" s="1"/>
  <c r="U53" i="133"/>
  <c r="B50" i="134"/>
  <c r="B129" i="134" s="1"/>
  <c r="K51" i="133"/>
  <c r="D54" i="133"/>
  <c r="K55" i="133"/>
  <c r="Q52" i="133"/>
  <c r="K56" i="133"/>
  <c r="E51" i="133"/>
  <c r="U54" i="133"/>
  <c r="N55" i="133"/>
  <c r="D51" i="133"/>
  <c r="M51" i="133"/>
  <c r="M54" i="133"/>
  <c r="F55" i="133"/>
  <c r="H51" i="133"/>
  <c r="F51" i="133"/>
  <c r="L51" i="133"/>
  <c r="M55" i="133"/>
  <c r="T55" i="133"/>
  <c r="S56" i="133"/>
  <c r="G56" i="133"/>
  <c r="L55" i="133"/>
  <c r="L53" i="133"/>
  <c r="Q56" i="133"/>
  <c r="V54" i="133"/>
  <c r="O56" i="133"/>
  <c r="R53" i="133"/>
  <c r="W53" i="133"/>
  <c r="M53" i="133"/>
  <c r="P52" i="133"/>
  <c r="T53" i="133"/>
  <c r="N52" i="133"/>
  <c r="G53" i="133"/>
  <c r="E55" i="133"/>
  <c r="L56" i="133"/>
  <c r="G51" i="133"/>
  <c r="I53" i="133"/>
  <c r="V53" i="133"/>
  <c r="H55" i="133"/>
  <c r="P56" i="133"/>
  <c r="E53" i="133"/>
  <c r="O52" i="133"/>
  <c r="G52" i="133"/>
  <c r="J54" i="133"/>
  <c r="V52" i="133"/>
  <c r="W55" i="133"/>
  <c r="W51" i="133"/>
  <c r="D56" i="133"/>
  <c r="J53" i="133"/>
  <c r="B54" i="134"/>
  <c r="B212" i="134" s="1"/>
  <c r="N53" i="133"/>
  <c r="H53" i="133"/>
  <c r="K53" i="133"/>
  <c r="B53" i="134"/>
  <c r="B132" i="134" s="1"/>
  <c r="I52" i="133"/>
  <c r="W56" i="133"/>
  <c r="S53" i="133"/>
  <c r="G55" i="133"/>
  <c r="S51" i="133"/>
  <c r="O53" i="133"/>
  <c r="P55" i="133"/>
  <c r="T56" i="133"/>
  <c r="F53" i="133"/>
  <c r="D53" i="133"/>
  <c r="T54" i="133"/>
  <c r="F52" i="133"/>
  <c r="T52" i="133"/>
  <c r="Q53" i="133"/>
  <c r="R55" i="133"/>
  <c r="P53" i="133"/>
  <c r="O51" i="133"/>
  <c r="B55" i="134"/>
  <c r="B213" i="134" s="1"/>
  <c r="R56" i="133"/>
  <c r="E54" i="133"/>
  <c r="S54" i="133"/>
  <c r="T51" i="133"/>
  <c r="M52" i="133"/>
  <c r="N56" i="133"/>
  <c r="J52" i="133"/>
  <c r="I54" i="133"/>
  <c r="Q51" i="133"/>
  <c r="D52" i="133"/>
  <c r="R54" i="133"/>
  <c r="F54" i="133"/>
  <c r="U55" i="133"/>
  <c r="F56" i="133"/>
  <c r="U52" i="133"/>
  <c r="P54" i="133"/>
  <c r="L54" i="133"/>
  <c r="Q55" i="133"/>
  <c r="S55" i="133"/>
  <c r="E56" i="133"/>
  <c r="P51" i="133"/>
  <c r="W52" i="133"/>
  <c r="Q54" i="133"/>
  <c r="I55" i="133"/>
  <c r="V56" i="133"/>
  <c r="N51" i="133"/>
  <c r="H52" i="133"/>
  <c r="I56" i="133"/>
  <c r="K54" i="133"/>
  <c r="D55" i="133"/>
  <c r="V51" i="133"/>
  <c r="R52" i="133"/>
  <c r="W54" i="133"/>
  <c r="J55" i="133"/>
  <c r="M56" i="133"/>
  <c r="O54" i="133"/>
  <c r="V55" i="133"/>
  <c r="J56" i="133"/>
  <c r="G54" i="133"/>
  <c r="O55" i="133"/>
  <c r="U56" i="133"/>
  <c r="B208" i="134"/>
  <c r="H54" i="133"/>
  <c r="N54" i="133"/>
  <c r="S52" i="133"/>
  <c r="B51" i="134"/>
  <c r="E52" i="133"/>
  <c r="J51" i="133"/>
  <c r="L52" i="133"/>
  <c r="R51" i="133"/>
  <c r="U51" i="133"/>
  <c r="B52" i="134"/>
  <c r="K52" i="133"/>
  <c r="H56" i="133"/>
  <c r="W22" i="137"/>
  <c r="I22" i="137"/>
  <c r="V22" i="137"/>
  <c r="H22" i="137"/>
  <c r="U49" i="133"/>
  <c r="R49" i="133"/>
  <c r="E49" i="133"/>
  <c r="M49" i="133"/>
  <c r="H49" i="133"/>
  <c r="J49" i="133"/>
  <c r="V49" i="133"/>
  <c r="F49" i="133"/>
  <c r="K49" i="133"/>
  <c r="B49" i="134"/>
  <c r="G49" i="133"/>
  <c r="W49" i="133"/>
  <c r="L49" i="133"/>
  <c r="S49" i="133"/>
  <c r="N49" i="133"/>
  <c r="D49" i="133"/>
  <c r="Q49" i="133"/>
  <c r="I49" i="133"/>
  <c r="P49" i="133"/>
  <c r="T49" i="133"/>
  <c r="O49" i="133"/>
  <c r="L22" i="137"/>
  <c r="F22" i="137"/>
  <c r="J22" i="137"/>
  <c r="O22" i="137"/>
  <c r="K22" i="137"/>
  <c r="E22" i="137"/>
  <c r="M22" i="137"/>
  <c r="G22" i="137"/>
  <c r="N22" i="137"/>
  <c r="Q22" i="137"/>
  <c r="S22" i="137"/>
  <c r="R22" i="137"/>
  <c r="U22" i="137"/>
  <c r="T22" i="137"/>
  <c r="P22" i="137"/>
  <c r="B135" i="134" l="1"/>
  <c r="E53" i="137"/>
  <c r="D208" i="138"/>
  <c r="D89" i="137"/>
  <c r="P10" i="51"/>
  <c r="D30" i="137" s="1"/>
  <c r="Q8" i="51"/>
  <c r="D40" i="137" s="1"/>
  <c r="R7" i="51"/>
  <c r="D51" i="137" s="1"/>
  <c r="H11" i="135"/>
  <c r="O14" i="51" s="1"/>
  <c r="O6" i="51"/>
  <c r="R10" i="51"/>
  <c r="D54" i="137" s="1"/>
  <c r="P13" i="51"/>
  <c r="D33" i="137" s="1"/>
  <c r="Q10" i="51"/>
  <c r="D42" i="137" s="1"/>
  <c r="Q13" i="51"/>
  <c r="D45" i="137" s="1"/>
  <c r="R8" i="51"/>
  <c r="D52" i="137" s="1"/>
  <c r="P11" i="51"/>
  <c r="D31" i="137" s="1"/>
  <c r="R12" i="51"/>
  <c r="D56" i="137" s="1"/>
  <c r="P7" i="51"/>
  <c r="D27" i="137" s="1"/>
  <c r="E27" i="137" s="1"/>
  <c r="E63" i="137" s="1"/>
  <c r="Q7" i="51"/>
  <c r="D39" i="137" s="1"/>
  <c r="R13" i="51"/>
  <c r="D57" i="137" s="1"/>
  <c r="P8" i="51"/>
  <c r="D28" i="137" s="1"/>
  <c r="D26" i="137"/>
  <c r="E26" i="137" s="1"/>
  <c r="R11" i="51"/>
  <c r="D55" i="137" s="1"/>
  <c r="P12" i="51"/>
  <c r="D32" i="137" s="1"/>
  <c r="D132" i="138"/>
  <c r="C133" i="134" s="1"/>
  <c r="E43" i="137"/>
  <c r="D79" i="137"/>
  <c r="R6" i="51"/>
  <c r="P9" i="51"/>
  <c r="D29" i="137" s="1"/>
  <c r="Q9" i="51"/>
  <c r="D41" i="137" s="1"/>
  <c r="Q12" i="51"/>
  <c r="D44" i="137" s="1"/>
  <c r="B133" i="134"/>
  <c r="B134" i="134"/>
  <c r="B211" i="134"/>
  <c r="B210" i="134"/>
  <c r="B131" i="134"/>
  <c r="C210" i="134"/>
  <c r="B207" i="134"/>
  <c r="B128" i="134"/>
  <c r="B130" i="134"/>
  <c r="B209" i="134"/>
  <c r="D34" i="137" l="1"/>
  <c r="D62" i="137"/>
  <c r="D91" i="137"/>
  <c r="D210" i="138"/>
  <c r="E55" i="137"/>
  <c r="D77" i="137"/>
  <c r="D130" i="138"/>
  <c r="E41" i="137"/>
  <c r="E56" i="137"/>
  <c r="D211" i="138"/>
  <c r="D92" i="137"/>
  <c r="Q14" i="51"/>
  <c r="D38" i="137"/>
  <c r="E52" i="137"/>
  <c r="D88" i="137"/>
  <c r="D207" i="138"/>
  <c r="P14" i="51"/>
  <c r="D49" i="138"/>
  <c r="D61" i="138" s="1"/>
  <c r="D80" i="137"/>
  <c r="D133" i="138"/>
  <c r="E44" i="137"/>
  <c r="E28" i="137"/>
  <c r="D51" i="138"/>
  <c r="D64" i="137"/>
  <c r="E49" i="138"/>
  <c r="D128" i="138"/>
  <c r="E39" i="137"/>
  <c r="D75" i="137"/>
  <c r="D76" i="137"/>
  <c r="E40" i="137"/>
  <c r="D129" i="138"/>
  <c r="D67" i="137"/>
  <c r="D54" i="138"/>
  <c r="E31" i="137"/>
  <c r="E132" i="138"/>
  <c r="F43" i="137"/>
  <c r="E79" i="137"/>
  <c r="D81" i="137"/>
  <c r="E45" i="137"/>
  <c r="D134" i="138"/>
  <c r="D93" i="137"/>
  <c r="E57" i="137"/>
  <c r="D212" i="138"/>
  <c r="D53" i="138"/>
  <c r="D66" i="137"/>
  <c r="E30" i="137"/>
  <c r="D122" i="147"/>
  <c r="D144" i="138"/>
  <c r="D78" i="137"/>
  <c r="D131" i="138"/>
  <c r="E42" i="137"/>
  <c r="D193" i="147"/>
  <c r="D220" i="138"/>
  <c r="D209" i="138"/>
  <c r="E54" i="137"/>
  <c r="D90" i="137"/>
  <c r="D206" i="138"/>
  <c r="D87" i="137"/>
  <c r="E51" i="137"/>
  <c r="D63" i="137"/>
  <c r="D50" i="138"/>
  <c r="D65" i="137"/>
  <c r="E29" i="137"/>
  <c r="D52" i="138"/>
  <c r="R14" i="51"/>
  <c r="D50" i="137"/>
  <c r="D68" i="137"/>
  <c r="D55" i="138"/>
  <c r="E32" i="137"/>
  <c r="E33" i="137"/>
  <c r="D69" i="137"/>
  <c r="D56" i="138"/>
  <c r="E89" i="137"/>
  <c r="F53" i="137"/>
  <c r="E208" i="138"/>
  <c r="C223" i="134"/>
  <c r="C146" i="134"/>
  <c r="D70" i="137" l="1"/>
  <c r="C194" i="144"/>
  <c r="C138" i="144"/>
  <c r="C26" i="144"/>
  <c r="C82" i="144"/>
  <c r="C210" i="144"/>
  <c r="C154" i="144"/>
  <c r="C98" i="144"/>
  <c r="C42" i="144"/>
  <c r="F26" i="137"/>
  <c r="F62" i="137" s="1"/>
  <c r="E62" i="137"/>
  <c r="C49" i="134"/>
  <c r="D75" i="138"/>
  <c r="E193" i="147"/>
  <c r="E220" i="138"/>
  <c r="D210" i="134"/>
  <c r="G53" i="137"/>
  <c r="F208" i="138"/>
  <c r="F89" i="137"/>
  <c r="E209" i="138"/>
  <c r="E90" i="137"/>
  <c r="F54" i="137"/>
  <c r="E122" i="147"/>
  <c r="E144" i="138"/>
  <c r="D133" i="134"/>
  <c r="D51" i="147"/>
  <c r="D68" i="138"/>
  <c r="C56" i="134"/>
  <c r="D194" i="147"/>
  <c r="D221" i="138"/>
  <c r="C211" i="134"/>
  <c r="D191" i="147"/>
  <c r="C208" i="134"/>
  <c r="D218" i="138"/>
  <c r="D44" i="147"/>
  <c r="D58" i="138"/>
  <c r="E80" i="137"/>
  <c r="F44" i="137"/>
  <c r="E133" i="138"/>
  <c r="D123" i="147"/>
  <c r="D145" i="138"/>
  <c r="C134" i="134"/>
  <c r="E134" i="138"/>
  <c r="E81" i="137"/>
  <c r="F45" i="137"/>
  <c r="G43" i="137"/>
  <c r="F79" i="137"/>
  <c r="F132" i="138"/>
  <c r="E54" i="138"/>
  <c r="F31" i="137"/>
  <c r="E67" i="137"/>
  <c r="D49" i="147"/>
  <c r="D66" i="138"/>
  <c r="C54" i="134"/>
  <c r="D121" i="147"/>
  <c r="D143" i="138"/>
  <c r="C132" i="134"/>
  <c r="E76" i="137"/>
  <c r="E129" i="138"/>
  <c r="F40" i="137"/>
  <c r="D47" i="147"/>
  <c r="D64" i="138"/>
  <c r="C52" i="134"/>
  <c r="E77" i="137"/>
  <c r="E130" i="138"/>
  <c r="F41" i="137"/>
  <c r="E128" i="138"/>
  <c r="F39" i="137"/>
  <c r="E75" i="137"/>
  <c r="E50" i="138"/>
  <c r="F27" i="137"/>
  <c r="D118" i="147"/>
  <c r="C129" i="134"/>
  <c r="D140" i="138"/>
  <c r="D45" i="147"/>
  <c r="C50" i="134"/>
  <c r="D62" i="138"/>
  <c r="E93" i="137"/>
  <c r="F57" i="137"/>
  <c r="E212" i="138"/>
  <c r="E34" i="137"/>
  <c r="E68" i="137"/>
  <c r="E55" i="138"/>
  <c r="F32" i="137"/>
  <c r="E207" i="138"/>
  <c r="E88" i="137"/>
  <c r="F52" i="137"/>
  <c r="D127" i="138"/>
  <c r="E38" i="137"/>
  <c r="D74" i="137"/>
  <c r="D82" i="137" s="1"/>
  <c r="D58" i="137"/>
  <c r="D86" i="137"/>
  <c r="D94" i="137" s="1"/>
  <c r="E50" i="137"/>
  <c r="D205" i="138"/>
  <c r="F30" i="137"/>
  <c r="E53" i="138"/>
  <c r="E66" i="137"/>
  <c r="E52" i="138"/>
  <c r="E65" i="137"/>
  <c r="F29" i="137"/>
  <c r="D48" i="147"/>
  <c r="D65" i="138"/>
  <c r="C53" i="134"/>
  <c r="E210" i="138"/>
  <c r="F55" i="137"/>
  <c r="E91" i="137"/>
  <c r="D192" i="147"/>
  <c r="D219" i="138"/>
  <c r="C209" i="134"/>
  <c r="D205" i="147"/>
  <c r="D196" i="147"/>
  <c r="D223" i="138"/>
  <c r="C213" i="134"/>
  <c r="F56" i="137"/>
  <c r="E211" i="138"/>
  <c r="E92" i="137"/>
  <c r="D120" i="147"/>
  <c r="D142" i="138"/>
  <c r="C131" i="134"/>
  <c r="D197" i="147"/>
  <c r="D224" i="138"/>
  <c r="C214" i="134"/>
  <c r="E206" i="138"/>
  <c r="E87" i="137"/>
  <c r="F51" i="137"/>
  <c r="D46" i="147"/>
  <c r="D63" i="138"/>
  <c r="C51" i="134"/>
  <c r="D195" i="147"/>
  <c r="D222" i="138"/>
  <c r="C212" i="134"/>
  <c r="F33" i="137"/>
  <c r="E56" i="138"/>
  <c r="E69" i="137"/>
  <c r="E131" i="138"/>
  <c r="E78" i="137"/>
  <c r="F42" i="137"/>
  <c r="D50" i="147"/>
  <c r="D67" i="138"/>
  <c r="C55" i="134"/>
  <c r="D119" i="147"/>
  <c r="D141" i="138"/>
  <c r="C130" i="134"/>
  <c r="D134" i="147"/>
  <c r="D124" i="147"/>
  <c r="D146" i="138"/>
  <c r="C135" i="134"/>
  <c r="F28" i="137"/>
  <c r="E51" i="138"/>
  <c r="E64" i="137"/>
  <c r="E44" i="147"/>
  <c r="E61" i="138"/>
  <c r="D49" i="134"/>
  <c r="F49" i="138" l="1"/>
  <c r="G26" i="137"/>
  <c r="C194" i="152"/>
  <c r="C26" i="152"/>
  <c r="C138" i="152"/>
  <c r="C82" i="152"/>
  <c r="C98" i="152"/>
  <c r="C210" i="152"/>
  <c r="C154" i="152"/>
  <c r="C42" i="152"/>
  <c r="E58" i="138"/>
  <c r="D70" i="138"/>
  <c r="F34" i="137"/>
  <c r="E70" i="137"/>
  <c r="C62" i="134"/>
  <c r="C76" i="134"/>
  <c r="C78" i="134" s="1"/>
  <c r="E75" i="138"/>
  <c r="F64" i="137"/>
  <c r="F51" i="138"/>
  <c r="G28" i="137"/>
  <c r="G27" i="137"/>
  <c r="F50" i="138"/>
  <c r="F63" i="137"/>
  <c r="C148" i="134"/>
  <c r="D206" i="147"/>
  <c r="C58" i="134"/>
  <c r="E120" i="147"/>
  <c r="E142" i="138"/>
  <c r="D131" i="134"/>
  <c r="E134" i="147"/>
  <c r="E123" i="147"/>
  <c r="E145" i="138"/>
  <c r="D134" i="134"/>
  <c r="E121" i="147"/>
  <c r="E143" i="138"/>
  <c r="D132" i="134"/>
  <c r="E196" i="147"/>
  <c r="E223" i="138"/>
  <c r="D213" i="134"/>
  <c r="F80" i="137"/>
  <c r="F133" i="138"/>
  <c r="G44" i="137"/>
  <c r="E48" i="147"/>
  <c r="E65" i="138"/>
  <c r="D53" i="134"/>
  <c r="E51" i="147"/>
  <c r="E68" i="138"/>
  <c r="D56" i="134"/>
  <c r="C226" i="134"/>
  <c r="F53" i="138"/>
  <c r="G30" i="137"/>
  <c r="F66" i="137"/>
  <c r="D57" i="147"/>
  <c r="G208" i="138"/>
  <c r="G89" i="137"/>
  <c r="H53" i="137"/>
  <c r="D207" i="147"/>
  <c r="F67" i="137"/>
  <c r="G31" i="137"/>
  <c r="F54" i="138"/>
  <c r="E49" i="147"/>
  <c r="E66" i="138"/>
  <c r="D54" i="134"/>
  <c r="F87" i="137"/>
  <c r="G51" i="137"/>
  <c r="F206" i="138"/>
  <c r="G52" i="137"/>
  <c r="F207" i="138"/>
  <c r="F88" i="137"/>
  <c r="E118" i="147"/>
  <c r="D129" i="134"/>
  <c r="E140" i="138"/>
  <c r="E191" i="147"/>
  <c r="D208" i="134"/>
  <c r="E218" i="138"/>
  <c r="E192" i="147"/>
  <c r="E219" i="138"/>
  <c r="D209" i="134"/>
  <c r="G132" i="138"/>
  <c r="H43" i="137"/>
  <c r="G79" i="137"/>
  <c r="F68" i="137"/>
  <c r="F55" i="138"/>
  <c r="G32" i="137"/>
  <c r="F81" i="137"/>
  <c r="G45" i="137"/>
  <c r="F134" i="138"/>
  <c r="D63" i="147"/>
  <c r="C66" i="134"/>
  <c r="E50" i="147"/>
  <c r="E67" i="138"/>
  <c r="D55" i="134"/>
  <c r="C68" i="134"/>
  <c r="C65" i="134"/>
  <c r="D62" i="147"/>
  <c r="F52" i="138"/>
  <c r="F65" i="137"/>
  <c r="G29" i="137"/>
  <c r="D132" i="147"/>
  <c r="F93" i="137"/>
  <c r="G57" i="137"/>
  <c r="F212" i="138"/>
  <c r="E47" i="147"/>
  <c r="E64" i="138"/>
  <c r="D52" i="134"/>
  <c r="C63" i="134"/>
  <c r="F193" i="147"/>
  <c r="F220" i="138"/>
  <c r="E210" i="134"/>
  <c r="G33" i="137"/>
  <c r="F69" i="137"/>
  <c r="F56" i="138"/>
  <c r="D231" i="138"/>
  <c r="D190" i="147"/>
  <c r="C207" i="134"/>
  <c r="D217" i="138"/>
  <c r="D226" i="138" s="1"/>
  <c r="D214" i="138"/>
  <c r="D133" i="147"/>
  <c r="D53" i="147"/>
  <c r="D56" i="147"/>
  <c r="D70" i="147"/>
  <c r="D72" i="147" s="1"/>
  <c r="D223" i="134"/>
  <c r="D61" i="147"/>
  <c r="C64" i="134"/>
  <c r="F38" i="137"/>
  <c r="E74" i="137"/>
  <c r="E82" i="137" s="1"/>
  <c r="E127" i="138"/>
  <c r="E45" i="147"/>
  <c r="E62" i="138"/>
  <c r="D50" i="134"/>
  <c r="C224" i="134"/>
  <c r="D136" i="147"/>
  <c r="D204" i="147"/>
  <c r="F122" i="147"/>
  <c r="F144" i="138"/>
  <c r="E133" i="134"/>
  <c r="C69" i="134"/>
  <c r="F91" i="137"/>
  <c r="F210" i="138"/>
  <c r="G55" i="137"/>
  <c r="F130" i="138"/>
  <c r="F77" i="137"/>
  <c r="G41" i="137"/>
  <c r="E195" i="147"/>
  <c r="E222" i="138"/>
  <c r="D212" i="134"/>
  <c r="D146" i="134"/>
  <c r="E124" i="147"/>
  <c r="E146" i="138"/>
  <c r="D135" i="134"/>
  <c r="D60" i="147"/>
  <c r="C147" i="134"/>
  <c r="E197" i="147"/>
  <c r="E224" i="138"/>
  <c r="D214" i="134"/>
  <c r="G54" i="137"/>
  <c r="F209" i="138"/>
  <c r="F90" i="137"/>
  <c r="F131" i="138"/>
  <c r="G42" i="137"/>
  <c r="F78" i="137"/>
  <c r="G40" i="137"/>
  <c r="F76" i="137"/>
  <c r="F129" i="138"/>
  <c r="E194" i="147"/>
  <c r="E221" i="138"/>
  <c r="D211" i="134"/>
  <c r="C145" i="134"/>
  <c r="C225" i="134"/>
  <c r="D208" i="147"/>
  <c r="E205" i="138"/>
  <c r="E58" i="137"/>
  <c r="E86" i="137"/>
  <c r="E94" i="137" s="1"/>
  <c r="F50" i="137"/>
  <c r="C142" i="134"/>
  <c r="C67" i="134"/>
  <c r="D203" i="147"/>
  <c r="C222" i="134"/>
  <c r="D58" i="147"/>
  <c r="D117" i="147"/>
  <c r="D139" i="138"/>
  <c r="D148" i="138" s="1"/>
  <c r="D153" i="138"/>
  <c r="C128" i="134"/>
  <c r="D136" i="138"/>
  <c r="F75" i="137"/>
  <c r="F128" i="138"/>
  <c r="G39" i="137"/>
  <c r="C143" i="134"/>
  <c r="C227" i="134"/>
  <c r="D131" i="147"/>
  <c r="D209" i="147"/>
  <c r="C144" i="134"/>
  <c r="D59" i="147"/>
  <c r="D135" i="147"/>
  <c r="E119" i="147"/>
  <c r="E141" i="138"/>
  <c r="D130" i="134"/>
  <c r="F92" i="137"/>
  <c r="G56" i="137"/>
  <c r="F211" i="138"/>
  <c r="E46" i="147"/>
  <c r="E63" i="138"/>
  <c r="D51" i="134"/>
  <c r="D130" i="147"/>
  <c r="C221" i="134"/>
  <c r="E205" i="147"/>
  <c r="E56" i="147"/>
  <c r="F44" i="147"/>
  <c r="D62" i="134"/>
  <c r="F61" i="138"/>
  <c r="E49" i="134"/>
  <c r="H26" i="137"/>
  <c r="G62" i="137"/>
  <c r="G49" i="138"/>
  <c r="D98" i="144" l="1"/>
  <c r="D42" i="144"/>
  <c r="D154" i="144"/>
  <c r="D210" i="144"/>
  <c r="C192" i="152"/>
  <c r="C24" i="152"/>
  <c r="C136" i="152"/>
  <c r="C80" i="152"/>
  <c r="C209" i="144"/>
  <c r="C153" i="144"/>
  <c r="C97" i="144"/>
  <c r="C41" i="144"/>
  <c r="C122" i="144"/>
  <c r="C10" i="144"/>
  <c r="C66" i="144"/>
  <c r="C178" i="144"/>
  <c r="C190" i="144"/>
  <c r="C134" i="144"/>
  <c r="C78" i="144"/>
  <c r="C22" i="144"/>
  <c r="C62" i="144"/>
  <c r="C6" i="144"/>
  <c r="C174" i="144"/>
  <c r="C118" i="144"/>
  <c r="C62" i="152"/>
  <c r="C6" i="152"/>
  <c r="C118" i="152"/>
  <c r="C174" i="152"/>
  <c r="C192" i="144"/>
  <c r="C136" i="144"/>
  <c r="C80" i="144"/>
  <c r="C24" i="144"/>
  <c r="C84" i="152"/>
  <c r="C196" i="152"/>
  <c r="C140" i="152"/>
  <c r="C28" i="152"/>
  <c r="C211" i="144"/>
  <c r="C43" i="144"/>
  <c r="C155" i="144"/>
  <c r="C99" i="144"/>
  <c r="C191" i="152"/>
  <c r="C135" i="152"/>
  <c r="C23" i="152"/>
  <c r="C79" i="152"/>
  <c r="C157" i="152"/>
  <c r="C101" i="152"/>
  <c r="C213" i="152"/>
  <c r="C45" i="152"/>
  <c r="D82" i="152"/>
  <c r="D26" i="152"/>
  <c r="D194" i="152"/>
  <c r="D138" i="152"/>
  <c r="D59" i="144"/>
  <c r="D3" i="144"/>
  <c r="D171" i="144"/>
  <c r="D115" i="144"/>
  <c r="C214" i="144"/>
  <c r="C46" i="144"/>
  <c r="C102" i="144"/>
  <c r="C158" i="144"/>
  <c r="C212" i="144"/>
  <c r="C44" i="144"/>
  <c r="C156" i="144"/>
  <c r="C100" i="144"/>
  <c r="C63" i="144"/>
  <c r="C119" i="144"/>
  <c r="C7" i="144"/>
  <c r="C175" i="144"/>
  <c r="C213" i="144"/>
  <c r="C45" i="144"/>
  <c r="C101" i="144"/>
  <c r="C157" i="144"/>
  <c r="C115" i="152"/>
  <c r="C59" i="152"/>
  <c r="C3" i="152"/>
  <c r="C171" i="152"/>
  <c r="C177" i="152"/>
  <c r="C121" i="152"/>
  <c r="C65" i="152"/>
  <c r="C9" i="152"/>
  <c r="C97" i="152"/>
  <c r="C153" i="152"/>
  <c r="C209" i="152"/>
  <c r="C41" i="152"/>
  <c r="C122" i="152"/>
  <c r="C66" i="152"/>
  <c r="C10" i="152"/>
  <c r="C178" i="152"/>
  <c r="D194" i="144"/>
  <c r="D26" i="144"/>
  <c r="D138" i="144"/>
  <c r="D82" i="144"/>
  <c r="C99" i="152"/>
  <c r="C155" i="152"/>
  <c r="C211" i="152"/>
  <c r="C43" i="152"/>
  <c r="C5" i="152"/>
  <c r="C173" i="152"/>
  <c r="C117" i="152"/>
  <c r="C61" i="152"/>
  <c r="C96" i="152"/>
  <c r="C40" i="152"/>
  <c r="C152" i="152"/>
  <c r="C208" i="152"/>
  <c r="F70" i="137"/>
  <c r="C64" i="144"/>
  <c r="C8" i="144"/>
  <c r="C120" i="144"/>
  <c r="C176" i="144"/>
  <c r="C195" i="152"/>
  <c r="C139" i="152"/>
  <c r="C83" i="152"/>
  <c r="C27" i="152"/>
  <c r="C116" i="152"/>
  <c r="C172" i="152"/>
  <c r="C60" i="152"/>
  <c r="C4" i="152"/>
  <c r="C63" i="152"/>
  <c r="C7" i="152"/>
  <c r="C119" i="152"/>
  <c r="C175" i="152"/>
  <c r="C193" i="144"/>
  <c r="C137" i="144"/>
  <c r="C81" i="144"/>
  <c r="C25" i="144"/>
  <c r="C172" i="144"/>
  <c r="C4" i="144"/>
  <c r="C116" i="144"/>
  <c r="C60" i="144"/>
  <c r="C61" i="144"/>
  <c r="C5" i="144"/>
  <c r="C173" i="144"/>
  <c r="C117"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C64" i="152"/>
  <c r="C120" i="152"/>
  <c r="C176" i="152"/>
  <c r="C8" i="152"/>
  <c r="C71" i="134"/>
  <c r="D76" i="134"/>
  <c r="D78" i="134" s="1"/>
  <c r="E70" i="138"/>
  <c r="E70" i="147"/>
  <c r="E72" i="147" s="1"/>
  <c r="F58" i="138"/>
  <c r="D65" i="147"/>
  <c r="G34" i="137"/>
  <c r="F192" i="147"/>
  <c r="F219" i="138"/>
  <c r="E209" i="134"/>
  <c r="H57" i="137"/>
  <c r="G212" i="138"/>
  <c r="G93" i="137"/>
  <c r="G207" i="138"/>
  <c r="H52" i="137"/>
  <c r="G88" i="137"/>
  <c r="G81" i="137"/>
  <c r="G134" i="138"/>
  <c r="H45" i="137"/>
  <c r="F119" i="147"/>
  <c r="F141" i="138"/>
  <c r="E130" i="134"/>
  <c r="D69" i="134"/>
  <c r="D63" i="134"/>
  <c r="D67" i="134"/>
  <c r="E132" i="147"/>
  <c r="E207" i="147"/>
  <c r="E61" i="147"/>
  <c r="F121" i="147"/>
  <c r="F143" i="138"/>
  <c r="E132" i="134"/>
  <c r="E60" i="147"/>
  <c r="D64" i="134"/>
  <c r="H44" i="137"/>
  <c r="G80" i="137"/>
  <c r="G133" i="138"/>
  <c r="G50" i="137"/>
  <c r="F205" i="138"/>
  <c r="F86" i="137"/>
  <c r="F94" i="137" s="1"/>
  <c r="F58" i="137"/>
  <c r="F194" i="147"/>
  <c r="F221" i="138"/>
  <c r="E211" i="134"/>
  <c r="F120" i="147"/>
  <c r="F142" i="138"/>
  <c r="E131" i="134"/>
  <c r="G38" i="137"/>
  <c r="F127" i="138"/>
  <c r="F74" i="137"/>
  <c r="F82" i="137" s="1"/>
  <c r="F123" i="147"/>
  <c r="F145" i="138"/>
  <c r="E134" i="134"/>
  <c r="E223" i="134"/>
  <c r="E204" i="147"/>
  <c r="D226" i="134"/>
  <c r="G92" i="137"/>
  <c r="G211" i="138"/>
  <c r="H56" i="137"/>
  <c r="D207" i="134"/>
  <c r="E231" i="138"/>
  <c r="E190" i="147"/>
  <c r="E217" i="138"/>
  <c r="E226" i="138" s="1"/>
  <c r="E214" i="138"/>
  <c r="E209" i="147"/>
  <c r="F205" i="147"/>
  <c r="D68" i="134"/>
  <c r="E208" i="147"/>
  <c r="F45" i="147"/>
  <c r="F62" i="138"/>
  <c r="E50" i="134"/>
  <c r="D143" i="134"/>
  <c r="E203" i="147"/>
  <c r="G193" i="147"/>
  <c r="G220" i="138"/>
  <c r="F210" i="134"/>
  <c r="D145" i="134"/>
  <c r="G50" i="138"/>
  <c r="H27" i="137"/>
  <c r="G63" i="137"/>
  <c r="D148" i="134"/>
  <c r="E206" i="147"/>
  <c r="G206" i="138"/>
  <c r="H51" i="137"/>
  <c r="G87" i="137"/>
  <c r="G55" i="138"/>
  <c r="G68" i="137"/>
  <c r="H32" i="137"/>
  <c r="D225" i="134"/>
  <c r="G130" i="138"/>
  <c r="H41" i="137"/>
  <c r="G77" i="137"/>
  <c r="I43" i="137"/>
  <c r="H132" i="138"/>
  <c r="H79" i="137"/>
  <c r="G122" i="147"/>
  <c r="G144" i="138"/>
  <c r="F133" i="134"/>
  <c r="F196" i="147"/>
  <c r="F223" i="138"/>
  <c r="E213" i="134"/>
  <c r="F118" i="147"/>
  <c r="E129" i="134"/>
  <c r="F140" i="138"/>
  <c r="I53" i="137"/>
  <c r="H89" i="137"/>
  <c r="H208" i="138"/>
  <c r="D221" i="134"/>
  <c r="C137" i="134"/>
  <c r="C141" i="134"/>
  <c r="C155" i="134"/>
  <c r="C157" i="134" s="1"/>
  <c r="E146" i="134"/>
  <c r="E62" i="147"/>
  <c r="H28" i="137"/>
  <c r="G64" i="137"/>
  <c r="G51" i="138"/>
  <c r="D126" i="147"/>
  <c r="D129" i="147"/>
  <c r="D143" i="147"/>
  <c r="D145" i="147" s="1"/>
  <c r="G66" i="137"/>
  <c r="H30" i="137"/>
  <c r="G53" i="138"/>
  <c r="F197" i="147"/>
  <c r="F224" i="138"/>
  <c r="E214" i="134"/>
  <c r="F48" i="147"/>
  <c r="F65" i="138"/>
  <c r="E53" i="134"/>
  <c r="F75" i="138"/>
  <c r="F191" i="147"/>
  <c r="E208" i="134"/>
  <c r="F218" i="138"/>
  <c r="D144" i="134"/>
  <c r="H40" i="137"/>
  <c r="G129" i="138"/>
  <c r="G76" i="137"/>
  <c r="G52" i="138"/>
  <c r="H29" i="137"/>
  <c r="G65" i="137"/>
  <c r="E63" i="147"/>
  <c r="C220" i="134"/>
  <c r="C216" i="134"/>
  <c r="C234" i="134"/>
  <c r="C236" i="134" s="1"/>
  <c r="D66" i="134"/>
  <c r="E57" i="147"/>
  <c r="D199" i="147"/>
  <c r="D216" i="147"/>
  <c r="D218" i="147" s="1"/>
  <c r="D202" i="147"/>
  <c r="F47" i="147"/>
  <c r="F64" i="138"/>
  <c r="E52" i="134"/>
  <c r="D128" i="134"/>
  <c r="E153" i="138"/>
  <c r="E117" i="147"/>
  <c r="E136" i="138"/>
  <c r="E139" i="138"/>
  <c r="E148" i="138" s="1"/>
  <c r="E53" i="147"/>
  <c r="E58" i="147"/>
  <c r="G209" i="138"/>
  <c r="G90" i="137"/>
  <c r="H54" i="137"/>
  <c r="H55" i="137"/>
  <c r="G91" i="137"/>
  <c r="G210" i="138"/>
  <c r="G56" i="138"/>
  <c r="G69" i="137"/>
  <c r="H33" i="137"/>
  <c r="G75" i="137"/>
  <c r="G128" i="138"/>
  <c r="H39" i="137"/>
  <c r="D227" i="134"/>
  <c r="F195" i="147"/>
  <c r="F222" i="138"/>
  <c r="E212" i="134"/>
  <c r="D58" i="134"/>
  <c r="E131" i="147"/>
  <c r="D65" i="134"/>
  <c r="D142" i="134"/>
  <c r="E133" i="147"/>
  <c r="F46" i="147"/>
  <c r="F63" i="138"/>
  <c r="E51" i="134"/>
  <c r="E59" i="147"/>
  <c r="D224" i="134"/>
  <c r="E135" i="147"/>
  <c r="E136" i="147"/>
  <c r="F124" i="147"/>
  <c r="F146" i="138"/>
  <c r="E135" i="134"/>
  <c r="F50" i="147"/>
  <c r="F67" i="138"/>
  <c r="E55" i="134"/>
  <c r="G131" i="138"/>
  <c r="H42" i="137"/>
  <c r="G78" i="137"/>
  <c r="F49" i="147"/>
  <c r="F66" i="138"/>
  <c r="E54" i="134"/>
  <c r="F51" i="147"/>
  <c r="F68" i="138"/>
  <c r="E56" i="134"/>
  <c r="G54" i="138"/>
  <c r="G67" i="137"/>
  <c r="H31" i="137"/>
  <c r="D222" i="134"/>
  <c r="F134" i="147"/>
  <c r="E130" i="147"/>
  <c r="D147" i="134"/>
  <c r="F56" i="147"/>
  <c r="G44" i="147"/>
  <c r="E62" i="134"/>
  <c r="G61" i="138"/>
  <c r="F49" i="134"/>
  <c r="I26" i="137"/>
  <c r="H62" i="137"/>
  <c r="H49" i="138"/>
  <c r="D208" i="144" l="1"/>
  <c r="D40" i="144"/>
  <c r="D152" i="144"/>
  <c r="D96" i="144"/>
  <c r="D212" i="152"/>
  <c r="D44" i="152"/>
  <c r="D156" i="152"/>
  <c r="D100" i="152"/>
  <c r="C123" i="152"/>
  <c r="D196" i="152"/>
  <c r="D84" i="152"/>
  <c r="D140" i="152"/>
  <c r="D28" i="152"/>
  <c r="D64" i="144"/>
  <c r="D120" i="144"/>
  <c r="D8" i="144"/>
  <c r="D176" i="144"/>
  <c r="D209" i="144"/>
  <c r="D97" i="144"/>
  <c r="D153" i="144"/>
  <c r="D41" i="144"/>
  <c r="D27" i="152"/>
  <c r="D139" i="152"/>
  <c r="D83" i="152"/>
  <c r="D195" i="152"/>
  <c r="D116" i="152"/>
  <c r="D60" i="152"/>
  <c r="D4" i="152"/>
  <c r="D172" i="152"/>
  <c r="D158" i="152"/>
  <c r="D102" i="152"/>
  <c r="D46" i="152"/>
  <c r="D214" i="152"/>
  <c r="D4" i="144"/>
  <c r="D60" i="144"/>
  <c r="D116" i="144"/>
  <c r="D172" i="144"/>
  <c r="D99" i="144"/>
  <c r="D155" i="144"/>
  <c r="D211" i="144"/>
  <c r="D43" i="144"/>
  <c r="D175" i="144"/>
  <c r="D63" i="144"/>
  <c r="D119" i="144"/>
  <c r="D7" i="144"/>
  <c r="D66" i="144"/>
  <c r="D122" i="144"/>
  <c r="D178" i="144"/>
  <c r="D10" i="144"/>
  <c r="C179" i="144"/>
  <c r="D174" i="152"/>
  <c r="D118" i="152"/>
  <c r="D62" i="152"/>
  <c r="D6" i="152"/>
  <c r="D43" i="152"/>
  <c r="D155" i="152"/>
  <c r="D211" i="152"/>
  <c r="D99" i="152"/>
  <c r="C67" i="144"/>
  <c r="C11" i="144"/>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E210" i="152"/>
  <c r="E154" i="152"/>
  <c r="E98" i="152"/>
  <c r="E42" i="152"/>
  <c r="D196" i="144"/>
  <c r="D140" i="144"/>
  <c r="D84" i="144"/>
  <c r="D28" i="144"/>
  <c r="D61" i="152"/>
  <c r="D173" i="152"/>
  <c r="D5" i="152"/>
  <c r="D117" i="152"/>
  <c r="D138" i="147"/>
  <c r="C133" i="152"/>
  <c r="C141" i="152" s="1"/>
  <c r="C189" i="152"/>
  <c r="C197" i="152" s="1"/>
  <c r="C77" i="152"/>
  <c r="C85" i="152" s="1"/>
  <c r="C21" i="152"/>
  <c r="C29" i="152" s="1"/>
  <c r="D209" i="152"/>
  <c r="D153" i="152"/>
  <c r="D97" i="152"/>
  <c r="D41" i="152"/>
  <c r="D61" i="144"/>
  <c r="D5" i="144"/>
  <c r="D173" i="144"/>
  <c r="D117" i="144"/>
  <c r="D175" i="152"/>
  <c r="D63" i="152"/>
  <c r="D119" i="152"/>
  <c r="D7" i="152"/>
  <c r="D135" i="144"/>
  <c r="D79" i="144"/>
  <c r="D191" i="144"/>
  <c r="D23" i="144"/>
  <c r="C179" i="152"/>
  <c r="D214" i="144"/>
  <c r="D158" i="144"/>
  <c r="D102" i="144"/>
  <c r="D46" i="144"/>
  <c r="E3" i="152"/>
  <c r="E115" i="152"/>
  <c r="E59" i="152"/>
  <c r="E171" i="152"/>
  <c r="D212" i="144"/>
  <c r="D156" i="144"/>
  <c r="D100" i="144"/>
  <c r="D44" i="144"/>
  <c r="D195" i="144"/>
  <c r="D139" i="144"/>
  <c r="D83" i="144"/>
  <c r="D27" i="144"/>
  <c r="D213" i="152"/>
  <c r="D45" i="152"/>
  <c r="D101" i="152"/>
  <c r="D157" i="152"/>
  <c r="E194" i="152"/>
  <c r="E82" i="152"/>
  <c r="E138" i="152"/>
  <c r="E26" i="152"/>
  <c r="C229" i="134"/>
  <c r="C151" i="144"/>
  <c r="C159" i="144" s="1"/>
  <c r="C207" i="144"/>
  <c r="C215" i="144" s="1"/>
  <c r="C39" i="144"/>
  <c r="C47" i="144" s="1"/>
  <c r="C95" i="144"/>
  <c r="C103" i="144" s="1"/>
  <c r="C123" i="144"/>
  <c r="D193" i="152"/>
  <c r="D137" i="152"/>
  <c r="D81" i="152"/>
  <c r="D25" i="152"/>
  <c r="D134" i="144"/>
  <c r="D22" i="144"/>
  <c r="D190" i="144"/>
  <c r="D78" i="144"/>
  <c r="D6" i="144"/>
  <c r="D118" i="144"/>
  <c r="D174" i="144"/>
  <c r="D62" i="144"/>
  <c r="D193" i="144"/>
  <c r="D81" i="144"/>
  <c r="D25" i="144"/>
  <c r="D137" i="144"/>
  <c r="E98" i="144"/>
  <c r="E154" i="144"/>
  <c r="E210" i="144"/>
  <c r="E42" i="144"/>
  <c r="D40" i="152"/>
  <c r="D152" i="152"/>
  <c r="D96" i="152"/>
  <c r="D208" i="152"/>
  <c r="C67" i="152"/>
  <c r="E194" i="144"/>
  <c r="E26" i="144"/>
  <c r="E138" i="144"/>
  <c r="E82" i="144"/>
  <c r="C11" i="152"/>
  <c r="D8" i="152"/>
  <c r="D176" i="152"/>
  <c r="D120" i="152"/>
  <c r="D64" i="152"/>
  <c r="D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58" i="134"/>
  <c r="F70" i="138"/>
  <c r="F70" i="147"/>
  <c r="F72" i="147" s="1"/>
  <c r="G123" i="147"/>
  <c r="G145" i="138"/>
  <c r="F134" i="134"/>
  <c r="F208" i="134"/>
  <c r="G191" i="147"/>
  <c r="G218" i="138"/>
  <c r="H51" i="138"/>
  <c r="H64" i="137"/>
  <c r="I28" i="137"/>
  <c r="H34" i="137"/>
  <c r="E65" i="147"/>
  <c r="H87" i="137"/>
  <c r="I51" i="137"/>
  <c r="H206" i="138"/>
  <c r="F53" i="147"/>
  <c r="F57" i="147"/>
  <c r="E226" i="134"/>
  <c r="F58" i="147"/>
  <c r="G70" i="137"/>
  <c r="D71" i="134"/>
  <c r="F61" i="147"/>
  <c r="G51" i="147"/>
  <c r="G68" i="138"/>
  <c r="F56" i="134"/>
  <c r="G75" i="138"/>
  <c r="F146" i="134"/>
  <c r="E68" i="134"/>
  <c r="G124" i="147"/>
  <c r="G146" i="138"/>
  <c r="F135" i="134"/>
  <c r="E227" i="134"/>
  <c r="H122" i="147"/>
  <c r="H144" i="138"/>
  <c r="G133" i="134"/>
  <c r="H63" i="137"/>
  <c r="H50" i="138"/>
  <c r="I27" i="137"/>
  <c r="F117" i="147"/>
  <c r="F139" i="138"/>
  <c r="F148" i="138" s="1"/>
  <c r="F136" i="138"/>
  <c r="F153" i="138"/>
  <c r="E128" i="134"/>
  <c r="F133" i="147"/>
  <c r="E144" i="134"/>
  <c r="G120" i="147"/>
  <c r="G142" i="138"/>
  <c r="F131" i="134"/>
  <c r="F132" i="147"/>
  <c r="G197" i="147"/>
  <c r="G224" i="138"/>
  <c r="F214" i="134"/>
  <c r="E126" i="147"/>
  <c r="E143" i="147"/>
  <c r="E145" i="147" s="1"/>
  <c r="E129" i="147"/>
  <c r="G49" i="147"/>
  <c r="G66" i="138"/>
  <c r="F54" i="134"/>
  <c r="F129" i="134"/>
  <c r="G118" i="147"/>
  <c r="G140" i="138"/>
  <c r="G119" i="147"/>
  <c r="G141" i="138"/>
  <c r="F130" i="134"/>
  <c r="E222" i="134"/>
  <c r="E221" i="134"/>
  <c r="E143" i="134"/>
  <c r="F203" i="147"/>
  <c r="F131" i="147"/>
  <c r="G134" i="147"/>
  <c r="F135" i="147"/>
  <c r="F60" i="147"/>
  <c r="E145" i="134"/>
  <c r="F209" i="147"/>
  <c r="G48" i="147"/>
  <c r="G65" i="138"/>
  <c r="F53" i="134"/>
  <c r="I41" i="137"/>
  <c r="H130" i="138"/>
  <c r="H77" i="137"/>
  <c r="E199" i="147"/>
  <c r="E202" i="147"/>
  <c r="E216" i="147"/>
  <c r="E218" i="147" s="1"/>
  <c r="F207" i="147"/>
  <c r="E224" i="134"/>
  <c r="I57" i="137"/>
  <c r="H212" i="138"/>
  <c r="H93" i="137"/>
  <c r="D141" i="134"/>
  <c r="D137" i="134"/>
  <c r="D155" i="134"/>
  <c r="D157" i="134" s="1"/>
  <c r="G47" i="147"/>
  <c r="G64" i="138"/>
  <c r="F52" i="134"/>
  <c r="H92" i="137"/>
  <c r="H211" i="138"/>
  <c r="I56" i="137"/>
  <c r="E69" i="134"/>
  <c r="G196" i="147"/>
  <c r="G223" i="138"/>
  <c r="F213" i="134"/>
  <c r="F63" i="147"/>
  <c r="F59" i="147"/>
  <c r="H129" i="138"/>
  <c r="H76" i="137"/>
  <c r="I40" i="137"/>
  <c r="G46" i="147"/>
  <c r="G63" i="138"/>
  <c r="F51" i="134"/>
  <c r="E142" i="134"/>
  <c r="G50" i="147"/>
  <c r="G67" i="138"/>
  <c r="F55" i="134"/>
  <c r="F231" i="138"/>
  <c r="F190" i="147"/>
  <c r="F217" i="138"/>
  <c r="F226" i="138" s="1"/>
  <c r="F214" i="138"/>
  <c r="E207" i="134"/>
  <c r="G195" i="147"/>
  <c r="G222" i="138"/>
  <c r="F212" i="134"/>
  <c r="F208" i="147"/>
  <c r="H133" i="138"/>
  <c r="H80" i="137"/>
  <c r="I44" i="137"/>
  <c r="H131" i="138"/>
  <c r="I42" i="137"/>
  <c r="H78" i="137"/>
  <c r="G121" i="147"/>
  <c r="G143" i="138"/>
  <c r="F132" i="134"/>
  <c r="H91" i="137"/>
  <c r="I55" i="137"/>
  <c r="H210" i="138"/>
  <c r="E147" i="134"/>
  <c r="H209" i="138"/>
  <c r="H90" i="137"/>
  <c r="I54" i="137"/>
  <c r="E66" i="134"/>
  <c r="I45" i="137"/>
  <c r="H81" i="137"/>
  <c r="H134" i="138"/>
  <c r="F62" i="147"/>
  <c r="G194" i="147"/>
  <c r="G221" i="138"/>
  <c r="F211" i="134"/>
  <c r="E148" i="134"/>
  <c r="I79" i="137"/>
  <c r="J43" i="137"/>
  <c r="I132" i="138"/>
  <c r="G45" i="147"/>
  <c r="G62" i="138"/>
  <c r="F50" i="134"/>
  <c r="G74" i="137"/>
  <c r="G82" i="137" s="1"/>
  <c r="G127" i="138"/>
  <c r="H38" i="137"/>
  <c r="H207" i="138"/>
  <c r="H88" i="137"/>
  <c r="I52" i="137"/>
  <c r="E76" i="134"/>
  <c r="E78" i="134" s="1"/>
  <c r="F136" i="147"/>
  <c r="G192" i="147"/>
  <c r="G219" i="138"/>
  <c r="F209" i="134"/>
  <c r="E225" i="134"/>
  <c r="G58" i="138"/>
  <c r="H66" i="137"/>
  <c r="I30" i="137"/>
  <c r="H53" i="138"/>
  <c r="F223" i="134"/>
  <c r="H54" i="138"/>
  <c r="H67" i="137"/>
  <c r="I31" i="137"/>
  <c r="H65" i="137"/>
  <c r="H52" i="138"/>
  <c r="I29" i="137"/>
  <c r="H193" i="147"/>
  <c r="H220" i="138"/>
  <c r="G210" i="134"/>
  <c r="G205" i="147"/>
  <c r="D216" i="134"/>
  <c r="D234" i="134"/>
  <c r="D236" i="134" s="1"/>
  <c r="D220" i="134"/>
  <c r="F206" i="147"/>
  <c r="H128" i="138"/>
  <c r="I39" i="137"/>
  <c r="H75" i="137"/>
  <c r="E65" i="134"/>
  <c r="I208" i="138"/>
  <c r="J53" i="137"/>
  <c r="I89" i="137"/>
  <c r="I32" i="137"/>
  <c r="H55" i="138"/>
  <c r="H68" i="137"/>
  <c r="E67" i="134"/>
  <c r="E64" i="134"/>
  <c r="H69" i="137"/>
  <c r="H56" i="138"/>
  <c r="I33" i="137"/>
  <c r="F130" i="147"/>
  <c r="E63" i="134"/>
  <c r="H50" i="137"/>
  <c r="G86" i="137"/>
  <c r="G94" i="137" s="1"/>
  <c r="G58" i="137"/>
  <c r="G205" i="138"/>
  <c r="F204" i="147"/>
  <c r="H44" i="147"/>
  <c r="G56" i="147"/>
  <c r="F62" i="134"/>
  <c r="J26" i="137"/>
  <c r="I49" i="138"/>
  <c r="I62" i="137"/>
  <c r="H61" i="138"/>
  <c r="G49" i="134"/>
  <c r="D11" i="144" l="1"/>
  <c r="H70" i="137"/>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D123" i="144"/>
  <c r="F98" i="152"/>
  <c r="F210" i="152"/>
  <c r="F42" i="152"/>
  <c r="F154" i="152"/>
  <c r="D67" i="144"/>
  <c r="E175" i="144"/>
  <c r="E7" i="144"/>
  <c r="E63" i="144"/>
  <c r="E119" i="144"/>
  <c r="G70" i="138"/>
  <c r="E139" i="144"/>
  <c r="E195" i="144"/>
  <c r="E83" i="144"/>
  <c r="E27" i="144"/>
  <c r="H75" i="138"/>
  <c r="D67" i="152"/>
  <c r="F210" i="144"/>
  <c r="F98" i="144"/>
  <c r="F154" i="144"/>
  <c r="F42" i="144"/>
  <c r="E175" i="152"/>
  <c r="E119" i="152"/>
  <c r="E63" i="152"/>
  <c r="E7" i="152"/>
  <c r="E27" i="152"/>
  <c r="E83" i="152"/>
  <c r="E195" i="152"/>
  <c r="E139" i="152"/>
  <c r="E214" i="144"/>
  <c r="E102" i="144"/>
  <c r="E46" i="144"/>
  <c r="E158" i="144"/>
  <c r="E212" i="144"/>
  <c r="E156" i="144"/>
  <c r="E100" i="144"/>
  <c r="E44" i="144"/>
  <c r="E208" i="144"/>
  <c r="E40" i="144"/>
  <c r="E152" i="144"/>
  <c r="E96" i="144"/>
  <c r="E44" i="152"/>
  <c r="E212" i="152"/>
  <c r="E100" i="152"/>
  <c r="E156" i="152"/>
  <c r="D179" i="144"/>
  <c r="E28" i="152"/>
  <c r="E140" i="152"/>
  <c r="E196" i="152"/>
  <c r="E84" i="152"/>
  <c r="E118" i="152"/>
  <c r="E6" i="152"/>
  <c r="E174" i="152"/>
  <c r="E62" i="152"/>
  <c r="E10" i="152"/>
  <c r="E66" i="152"/>
  <c r="E122" i="152"/>
  <c r="E178" i="152"/>
  <c r="E61" i="152"/>
  <c r="E173" i="152"/>
  <c r="E5" i="152"/>
  <c r="E117" i="152"/>
  <c r="E213" i="144"/>
  <c r="E101" i="144"/>
  <c r="E157" i="144"/>
  <c r="E45" i="144"/>
  <c r="E138" i="147"/>
  <c r="D77" i="152"/>
  <c r="D85" i="152" s="1"/>
  <c r="D21" i="152"/>
  <c r="D29" i="152" s="1"/>
  <c r="D133" i="152"/>
  <c r="D141" i="152" s="1"/>
  <c r="D189" i="152"/>
  <c r="D197" i="152" s="1"/>
  <c r="D123" i="152"/>
  <c r="F59" i="144"/>
  <c r="F3" i="144"/>
  <c r="F115" i="144"/>
  <c r="F171" i="144"/>
  <c r="E174" i="144"/>
  <c r="E6" i="144"/>
  <c r="E62" i="144"/>
  <c r="E118" i="144"/>
  <c r="E190" i="144"/>
  <c r="E134" i="144"/>
  <c r="E78" i="144"/>
  <c r="E22" i="144"/>
  <c r="F194" i="152"/>
  <c r="F138" i="152"/>
  <c r="F82" i="152"/>
  <c r="F26" i="152"/>
  <c r="D229" i="134"/>
  <c r="D39" i="144"/>
  <c r="D47" i="144" s="1"/>
  <c r="D95" i="144"/>
  <c r="D103" i="144" s="1"/>
  <c r="D207" i="144"/>
  <c r="D215" i="144" s="1"/>
  <c r="D151" i="144"/>
  <c r="D159" i="144" s="1"/>
  <c r="E209" i="144"/>
  <c r="E41" i="144"/>
  <c r="E153" i="144"/>
  <c r="E97" i="144"/>
  <c r="E9" i="152"/>
  <c r="E121" i="152"/>
  <c r="E177" i="152"/>
  <c r="E65" i="152"/>
  <c r="E116" i="144"/>
  <c r="E60" i="144"/>
  <c r="E4" i="144"/>
  <c r="E172" i="144"/>
  <c r="E134" i="152"/>
  <c r="E190" i="152"/>
  <c r="E22" i="152"/>
  <c r="E78" i="152"/>
  <c r="E211" i="147"/>
  <c r="D207" i="152"/>
  <c r="D215" i="152" s="1"/>
  <c r="D39" i="152"/>
  <c r="D47" i="152" s="1"/>
  <c r="D95" i="152"/>
  <c r="D103" i="152" s="1"/>
  <c r="D151" i="152"/>
  <c r="D159" i="152" s="1"/>
  <c r="E8" i="152"/>
  <c r="E176" i="152"/>
  <c r="E120" i="152"/>
  <c r="E64" i="152"/>
  <c r="E61" i="144"/>
  <c r="E173" i="144"/>
  <c r="E117" i="144"/>
  <c r="E5" i="144"/>
  <c r="E116" i="152"/>
  <c r="E60" i="152"/>
  <c r="E4" i="152"/>
  <c r="E172" i="152"/>
  <c r="D179" i="152"/>
  <c r="D11"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46" i="152"/>
  <c r="E214" i="152"/>
  <c r="E158" i="152"/>
  <c r="E102" i="152"/>
  <c r="E153" i="152"/>
  <c r="E97" i="152"/>
  <c r="E209" i="152"/>
  <c r="E41" i="152"/>
  <c r="E196" i="144"/>
  <c r="E140" i="144"/>
  <c r="E28" i="144"/>
  <c r="E84" i="144"/>
  <c r="E152" i="152"/>
  <c r="E208" i="152"/>
  <c r="E96" i="152"/>
  <c r="E40" i="152"/>
  <c r="D150" i="134"/>
  <c r="E71" i="134"/>
  <c r="I34" i="137"/>
  <c r="F65" i="147"/>
  <c r="H58" i="138"/>
  <c r="H197" i="147"/>
  <c r="H224" i="138"/>
  <c r="G214" i="134"/>
  <c r="J57" i="137"/>
  <c r="I93" i="137"/>
  <c r="I212" i="138"/>
  <c r="F148" i="134"/>
  <c r="G223" i="134"/>
  <c r="F222" i="134"/>
  <c r="E234" i="134"/>
  <c r="E236" i="134" s="1"/>
  <c r="E216" i="134"/>
  <c r="E220" i="134"/>
  <c r="F224" i="134"/>
  <c r="H205" i="147"/>
  <c r="J42" i="137"/>
  <c r="I131" i="138"/>
  <c r="I78" i="137"/>
  <c r="I206" i="138"/>
  <c r="J51" i="137"/>
  <c r="I87" i="137"/>
  <c r="J45" i="137"/>
  <c r="I134" i="138"/>
  <c r="I81" i="137"/>
  <c r="J28" i="137"/>
  <c r="I51" i="138"/>
  <c r="I64" i="137"/>
  <c r="H205" i="138"/>
  <c r="I50" i="137"/>
  <c r="H58" i="137"/>
  <c r="H86" i="137"/>
  <c r="H94" i="137" s="1"/>
  <c r="I67" i="137"/>
  <c r="J31" i="137"/>
  <c r="I54" i="138"/>
  <c r="H127" i="138"/>
  <c r="H74" i="137"/>
  <c r="H82" i="137" s="1"/>
  <c r="I38" i="137"/>
  <c r="F65" i="134"/>
  <c r="H120" i="147"/>
  <c r="H142" i="138"/>
  <c r="G131" i="134"/>
  <c r="G209" i="147"/>
  <c r="J39" i="137"/>
  <c r="I75" i="137"/>
  <c r="I128" i="138"/>
  <c r="G153" i="138"/>
  <c r="F128" i="134"/>
  <c r="G117" i="147"/>
  <c r="G136" i="138"/>
  <c r="G139" i="138"/>
  <c r="G148" i="138" s="1"/>
  <c r="F64" i="134"/>
  <c r="I130" i="138"/>
  <c r="J41" i="137"/>
  <c r="I77" i="137"/>
  <c r="F129" i="147"/>
  <c r="F126" i="147"/>
  <c r="F143" i="147"/>
  <c r="F145" i="147" s="1"/>
  <c r="G63" i="147"/>
  <c r="G51" i="134"/>
  <c r="H46" i="147"/>
  <c r="H63" i="138"/>
  <c r="G130" i="147"/>
  <c r="G136" i="147"/>
  <c r="F68" i="134"/>
  <c r="J29" i="137"/>
  <c r="I52" i="138"/>
  <c r="I65" i="137"/>
  <c r="E155" i="134"/>
  <c r="E157" i="134" s="1"/>
  <c r="E141" i="134"/>
  <c r="E137" i="134"/>
  <c r="H196" i="147"/>
  <c r="H223" i="138"/>
  <c r="G213" i="134"/>
  <c r="F63" i="134"/>
  <c r="G58" i="147"/>
  <c r="F144" i="134"/>
  <c r="H45" i="147"/>
  <c r="G50" i="134"/>
  <c r="H62" i="138"/>
  <c r="G203" i="147"/>
  <c r="F145" i="134"/>
  <c r="K53" i="137"/>
  <c r="J208" i="138"/>
  <c r="J89" i="137"/>
  <c r="H121" i="147"/>
  <c r="H143" i="138"/>
  <c r="G132" i="134"/>
  <c r="I193" i="147"/>
  <c r="I220" i="138"/>
  <c r="H210" i="134"/>
  <c r="F227" i="134"/>
  <c r="H192" i="147"/>
  <c r="H219" i="138"/>
  <c r="G209" i="134"/>
  <c r="F66" i="134"/>
  <c r="H194" i="147"/>
  <c r="H221" i="138"/>
  <c r="G211" i="134"/>
  <c r="J40" i="137"/>
  <c r="I129" i="138"/>
  <c r="I76" i="137"/>
  <c r="G60" i="147"/>
  <c r="F221" i="134"/>
  <c r="F67" i="134"/>
  <c r="H47" i="147"/>
  <c r="H64" i="138"/>
  <c r="G52" i="134"/>
  <c r="F76" i="134"/>
  <c r="F78" i="134" s="1"/>
  <c r="J33" i="137"/>
  <c r="I69" i="137"/>
  <c r="I56" i="138"/>
  <c r="H48" i="147"/>
  <c r="H65" i="138"/>
  <c r="G53" i="134"/>
  <c r="G57" i="147"/>
  <c r="F225" i="134"/>
  <c r="F143" i="134"/>
  <c r="G132" i="147"/>
  <c r="G146" i="134"/>
  <c r="F147" i="134"/>
  <c r="F142" i="134"/>
  <c r="F226" i="134"/>
  <c r="F202" i="147"/>
  <c r="F199" i="147"/>
  <c r="F216" i="147"/>
  <c r="F218" i="147" s="1"/>
  <c r="I211" i="138"/>
  <c r="I92" i="137"/>
  <c r="J56" i="137"/>
  <c r="H123" i="147"/>
  <c r="H145" i="138"/>
  <c r="G134" i="134"/>
  <c r="H51" i="147"/>
  <c r="H68" i="138"/>
  <c r="G56" i="134"/>
  <c r="I66" i="137"/>
  <c r="J30" i="137"/>
  <c r="I53" i="138"/>
  <c r="I122" i="147"/>
  <c r="I144" i="138"/>
  <c r="H133" i="134"/>
  <c r="H119" i="147"/>
  <c r="H141" i="138"/>
  <c r="G130" i="134"/>
  <c r="I210" i="138"/>
  <c r="J55" i="137"/>
  <c r="I91" i="137"/>
  <c r="G133" i="147"/>
  <c r="H50" i="147"/>
  <c r="H67" i="138"/>
  <c r="G55" i="134"/>
  <c r="G204" i="147"/>
  <c r="G61" i="147"/>
  <c r="I68" i="137"/>
  <c r="I55" i="138"/>
  <c r="J32" i="137"/>
  <c r="G206" i="147"/>
  <c r="G208" i="147"/>
  <c r="H191" i="147"/>
  <c r="H218" i="138"/>
  <c r="G208" i="134"/>
  <c r="G190" i="147"/>
  <c r="F207" i="134"/>
  <c r="G231" i="138"/>
  <c r="G214" i="138"/>
  <c r="G217" i="138"/>
  <c r="G226" i="138" s="1"/>
  <c r="J52" i="137"/>
  <c r="I207" i="138"/>
  <c r="I88" i="137"/>
  <c r="H124" i="147"/>
  <c r="H146" i="138"/>
  <c r="G135" i="134"/>
  <c r="I133" i="138"/>
  <c r="I80" i="137"/>
  <c r="J44" i="137"/>
  <c r="G62" i="147"/>
  <c r="F69" i="134"/>
  <c r="F58" i="134"/>
  <c r="H118" i="147"/>
  <c r="H140" i="138"/>
  <c r="G129" i="134"/>
  <c r="H49" i="147"/>
  <c r="H66" i="138"/>
  <c r="G54" i="134"/>
  <c r="I209" i="138"/>
  <c r="I90" i="137"/>
  <c r="J54" i="137"/>
  <c r="G59" i="147"/>
  <c r="I63" i="137"/>
  <c r="J27" i="137"/>
  <c r="I50" i="138"/>
  <c r="G70" i="147"/>
  <c r="G72" i="147" s="1"/>
  <c r="G53" i="147"/>
  <c r="J132" i="138"/>
  <c r="K43" i="137"/>
  <c r="J79" i="137"/>
  <c r="H195" i="147"/>
  <c r="H222" i="138"/>
  <c r="G212" i="134"/>
  <c r="G207" i="147"/>
  <c r="G131" i="147"/>
  <c r="H134" i="147"/>
  <c r="G135" i="147"/>
  <c r="I44" i="147"/>
  <c r="H56" i="147"/>
  <c r="G62" i="134"/>
  <c r="I61" i="138"/>
  <c r="H49" i="134"/>
  <c r="K26" i="137"/>
  <c r="J62" i="137"/>
  <c r="J49" i="138"/>
  <c r="E11" i="144" l="1"/>
  <c r="F99" i="144"/>
  <c r="F211" i="144"/>
  <c r="F43" i="144"/>
  <c r="F155" i="144"/>
  <c r="F214" i="144"/>
  <c r="F46" i="144"/>
  <c r="F158" i="144"/>
  <c r="F102" i="144"/>
  <c r="E229" i="134"/>
  <c r="E39" i="144"/>
  <c r="E47" i="144" s="1"/>
  <c r="E95" i="144"/>
  <c r="E103" i="144" s="1"/>
  <c r="E207" i="144"/>
  <c r="E215" i="144" s="1"/>
  <c r="E151" i="144"/>
  <c r="E159" i="144" s="1"/>
  <c r="E123" i="144"/>
  <c r="F61" i="144"/>
  <c r="F173" i="144"/>
  <c r="F117" i="144"/>
  <c r="F5" i="144"/>
  <c r="E179" i="144"/>
  <c r="E67" i="144"/>
  <c r="F209" i="144"/>
  <c r="F41" i="144"/>
  <c r="F97" i="144"/>
  <c r="F153" i="144"/>
  <c r="E123" i="152"/>
  <c r="F81" i="152"/>
  <c r="F193" i="152"/>
  <c r="F137" i="152"/>
  <c r="F25" i="152"/>
  <c r="G210" i="144"/>
  <c r="G154" i="144"/>
  <c r="G98" i="144"/>
  <c r="G42" i="144"/>
  <c r="E11" i="152"/>
  <c r="F196" i="144"/>
  <c r="F140" i="144"/>
  <c r="F28" i="144"/>
  <c r="F84" i="144"/>
  <c r="E179" i="152"/>
  <c r="G59" i="144"/>
  <c r="G171" i="144"/>
  <c r="G3" i="144"/>
  <c r="G115" i="144"/>
  <c r="E67" i="152"/>
  <c r="G171" i="152"/>
  <c r="G115" i="152"/>
  <c r="G59" i="152"/>
  <c r="G3" i="152"/>
  <c r="F8" i="144"/>
  <c r="F64" i="144"/>
  <c r="F176" i="144"/>
  <c r="F120" i="144"/>
  <c r="F211" i="147"/>
  <c r="E39" i="152"/>
  <c r="E47" i="152" s="1"/>
  <c r="E207" i="152"/>
  <c r="E215" i="152" s="1"/>
  <c r="E151" i="152"/>
  <c r="E159" i="152" s="1"/>
  <c r="E95" i="152"/>
  <c r="E103" i="152" s="1"/>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G210" i="152"/>
  <c r="G42" i="152"/>
  <c r="G98" i="152"/>
  <c r="G154" i="152"/>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F100" i="152"/>
  <c r="F156" i="152"/>
  <c r="F212" i="152"/>
  <c r="F44" i="152"/>
  <c r="G194" i="144"/>
  <c r="G26" i="144"/>
  <c r="G82" i="144"/>
  <c r="G138" i="144"/>
  <c r="F40" i="152"/>
  <c r="F152" i="152"/>
  <c r="F208" i="152"/>
  <c r="F96" i="152"/>
  <c r="F66" i="144"/>
  <c r="F178" i="144"/>
  <c r="F10" i="144"/>
  <c r="F122" i="144"/>
  <c r="F175" i="144"/>
  <c r="F63" i="144"/>
  <c r="F119" i="144"/>
  <c r="F7" i="144"/>
  <c r="F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46" i="152"/>
  <c r="F214" i="152"/>
  <c r="F158" i="152"/>
  <c r="F102" i="152"/>
  <c r="F80" i="152"/>
  <c r="F24" i="152"/>
  <c r="F136" i="152"/>
  <c r="F192" i="152"/>
  <c r="F100" i="144"/>
  <c r="F156" i="144"/>
  <c r="F44" i="144"/>
  <c r="F212" i="144"/>
  <c r="F172" i="152"/>
  <c r="F116" i="152"/>
  <c r="F60" i="152"/>
  <c r="F4" i="152"/>
  <c r="F173" i="152"/>
  <c r="F117" i="152"/>
  <c r="F5" i="152"/>
  <c r="F61" i="152"/>
  <c r="F60" i="144"/>
  <c r="F116" i="144"/>
  <c r="F172" i="144"/>
  <c r="F4" i="144"/>
  <c r="F213" i="144"/>
  <c r="F101" i="144"/>
  <c r="F45" i="144"/>
  <c r="F157" i="144"/>
  <c r="F81" i="144"/>
  <c r="F25" i="144"/>
  <c r="F137" i="144"/>
  <c r="F193" i="144"/>
  <c r="F45" i="152"/>
  <c r="F101" i="152"/>
  <c r="F213" i="152"/>
  <c r="F157" i="152"/>
  <c r="F191" i="144"/>
  <c r="F79" i="144"/>
  <c r="F135" i="144"/>
  <c r="F23" i="144"/>
  <c r="F10" i="152"/>
  <c r="F66" i="152"/>
  <c r="F178" i="152"/>
  <c r="F122" i="152"/>
  <c r="E150" i="134"/>
  <c r="F71" i="134"/>
  <c r="I58" i="138"/>
  <c r="I70" i="137"/>
  <c r="G76" i="134"/>
  <c r="G78" i="134" s="1"/>
  <c r="H70" i="147"/>
  <c r="H72" i="147" s="1"/>
  <c r="G65" i="147"/>
  <c r="H70" i="138"/>
  <c r="H207" i="147"/>
  <c r="F234" i="134"/>
  <c r="F236" i="134" s="1"/>
  <c r="F220" i="134"/>
  <c r="F216" i="134"/>
  <c r="G199" i="147"/>
  <c r="G202" i="147"/>
  <c r="G216" i="147"/>
  <c r="G218" i="147" s="1"/>
  <c r="J54" i="138"/>
  <c r="J67" i="137"/>
  <c r="K31" i="137"/>
  <c r="I75" i="138"/>
  <c r="H223" i="134"/>
  <c r="I205" i="147"/>
  <c r="J63" i="137"/>
  <c r="K27" i="137"/>
  <c r="J50" i="138"/>
  <c r="J75" i="137"/>
  <c r="J128" i="138"/>
  <c r="K39" i="137"/>
  <c r="H203" i="147"/>
  <c r="I195" i="147"/>
  <c r="H212" i="134"/>
  <c r="I222" i="138"/>
  <c r="H51" i="134"/>
  <c r="I46" i="147"/>
  <c r="I63" i="138"/>
  <c r="I196" i="147"/>
  <c r="I223" i="138"/>
  <c r="H213" i="134"/>
  <c r="G66" i="134"/>
  <c r="K89" i="137"/>
  <c r="K208" i="138"/>
  <c r="L53" i="137"/>
  <c r="H208" i="147"/>
  <c r="H53" i="147"/>
  <c r="I124" i="147"/>
  <c r="I146" i="138"/>
  <c r="H135" i="134"/>
  <c r="I194" i="147"/>
  <c r="H211" i="134"/>
  <c r="I221" i="138"/>
  <c r="H136" i="147"/>
  <c r="G143" i="134"/>
  <c r="H60" i="147"/>
  <c r="H206" i="147"/>
  <c r="G144" i="134"/>
  <c r="K45" i="137"/>
  <c r="J134" i="138"/>
  <c r="J81" i="137"/>
  <c r="G221" i="134"/>
  <c r="G64" i="134"/>
  <c r="I123" i="147"/>
  <c r="I145" i="138"/>
  <c r="H134" i="134"/>
  <c r="J193" i="147"/>
  <c r="J220" i="138"/>
  <c r="I210" i="134"/>
  <c r="G224" i="134"/>
  <c r="I192" i="147"/>
  <c r="I219" i="138"/>
  <c r="H209" i="134"/>
  <c r="H55" i="134"/>
  <c r="I67" i="138"/>
  <c r="I50" i="147"/>
  <c r="H131" i="147"/>
  <c r="H132" i="147"/>
  <c r="J206" i="138"/>
  <c r="J87" i="137"/>
  <c r="K51" i="137"/>
  <c r="H59" i="147"/>
  <c r="H62" i="147"/>
  <c r="J50" i="137"/>
  <c r="I58" i="137"/>
  <c r="I205" i="138"/>
  <c r="I86" i="137"/>
  <c r="I94" i="137" s="1"/>
  <c r="H135" i="147"/>
  <c r="G207" i="134"/>
  <c r="H217" i="138"/>
  <c r="H226" i="138" s="1"/>
  <c r="H214" i="138"/>
  <c r="H190" i="147"/>
  <c r="H231" i="138"/>
  <c r="J51" i="138"/>
  <c r="K28" i="137"/>
  <c r="J64" i="137"/>
  <c r="I68" i="138"/>
  <c r="H56" i="134"/>
  <c r="I51" i="147"/>
  <c r="G58" i="134"/>
  <c r="H61" i="147"/>
  <c r="K52" i="137"/>
  <c r="J207" i="138"/>
  <c r="J88" i="137"/>
  <c r="H146" i="134"/>
  <c r="J69" i="137"/>
  <c r="J56" i="138"/>
  <c r="K33" i="137"/>
  <c r="J130" i="138"/>
  <c r="J77" i="137"/>
  <c r="K41" i="137"/>
  <c r="I218" i="138"/>
  <c r="H208" i="134"/>
  <c r="I191" i="147"/>
  <c r="K57" i="137"/>
  <c r="J212" i="138"/>
  <c r="J93" i="137"/>
  <c r="G68" i="134"/>
  <c r="H54" i="134"/>
  <c r="I49" i="147"/>
  <c r="I66" i="138"/>
  <c r="K132" i="138"/>
  <c r="K79" i="137"/>
  <c r="L43" i="137"/>
  <c r="G129" i="147"/>
  <c r="G143" i="147"/>
  <c r="G145" i="147" s="1"/>
  <c r="G126" i="147"/>
  <c r="F141" i="134"/>
  <c r="F137" i="134"/>
  <c r="F155" i="134"/>
  <c r="F157" i="134" s="1"/>
  <c r="G147" i="134"/>
  <c r="H129" i="134"/>
  <c r="I140" i="138"/>
  <c r="I118" i="147"/>
  <c r="H50" i="134"/>
  <c r="I45" i="147"/>
  <c r="I62" i="138"/>
  <c r="G145" i="134"/>
  <c r="H58" i="147"/>
  <c r="H133" i="147"/>
  <c r="K40" i="137"/>
  <c r="J76" i="137"/>
  <c r="J129" i="138"/>
  <c r="G148" i="134"/>
  <c r="G142" i="134"/>
  <c r="G222" i="134"/>
  <c r="I47" i="147"/>
  <c r="H52" i="134"/>
  <c r="I64" i="138"/>
  <c r="I120" i="147"/>
  <c r="I142" i="138"/>
  <c r="H131" i="134"/>
  <c r="G227" i="134"/>
  <c r="G128" i="134"/>
  <c r="H136" i="138"/>
  <c r="H153" i="138"/>
  <c r="H117" i="147"/>
  <c r="H139" i="138"/>
  <c r="H148" i="138" s="1"/>
  <c r="H57" i="147"/>
  <c r="J211" i="138"/>
  <c r="J92" i="137"/>
  <c r="K56" i="137"/>
  <c r="I119" i="147"/>
  <c r="H130" i="134"/>
  <c r="I141" i="138"/>
  <c r="J68" i="137"/>
  <c r="K32" i="137"/>
  <c r="J55" i="138"/>
  <c r="J34" i="137"/>
  <c r="K29" i="137"/>
  <c r="J52" i="138"/>
  <c r="J65" i="137"/>
  <c r="J38" i="137"/>
  <c r="I74" i="137"/>
  <c r="I82" i="137" s="1"/>
  <c r="I127" i="138"/>
  <c r="I121" i="147"/>
  <c r="I143" i="138"/>
  <c r="H132" i="134"/>
  <c r="K30" i="137"/>
  <c r="J53" i="138"/>
  <c r="J66" i="137"/>
  <c r="G63" i="134"/>
  <c r="G69" i="134"/>
  <c r="J122" i="147"/>
  <c r="J144" i="138"/>
  <c r="I133" i="134"/>
  <c r="H63" i="147"/>
  <c r="J133" i="138"/>
  <c r="J80" i="137"/>
  <c r="K44" i="137"/>
  <c r="K55" i="137"/>
  <c r="J210" i="138"/>
  <c r="J91" i="137"/>
  <c r="G226" i="134"/>
  <c r="J209" i="138"/>
  <c r="K54" i="137"/>
  <c r="J90" i="137"/>
  <c r="G67" i="134"/>
  <c r="I197" i="147"/>
  <c r="H214" i="134"/>
  <c r="I224" i="138"/>
  <c r="G225" i="134"/>
  <c r="I134" i="147"/>
  <c r="H130" i="147"/>
  <c r="I48" i="147"/>
  <c r="I65" i="138"/>
  <c r="H53" i="134"/>
  <c r="G65" i="134"/>
  <c r="H204" i="147"/>
  <c r="J131" i="138"/>
  <c r="J78" i="137"/>
  <c r="K42" i="137"/>
  <c r="H209" i="147"/>
  <c r="I56" i="147"/>
  <c r="J44" i="147"/>
  <c r="H62" i="134"/>
  <c r="J61" i="138"/>
  <c r="I49" i="134"/>
  <c r="L26" i="137"/>
  <c r="K62" i="137"/>
  <c r="K49" i="138"/>
  <c r="F11" i="144" l="1"/>
  <c r="G193" i="152"/>
  <c r="G137" i="152"/>
  <c r="G81" i="152"/>
  <c r="G25" i="152"/>
  <c r="G173" i="152"/>
  <c r="G117" i="152"/>
  <c r="G5" i="152"/>
  <c r="G61" i="152"/>
  <c r="H59" i="144"/>
  <c r="H171" i="144"/>
  <c r="H3" i="144"/>
  <c r="H115" i="144"/>
  <c r="G137" i="144"/>
  <c r="G193" i="144"/>
  <c r="G81" i="144"/>
  <c r="G25" i="144"/>
  <c r="G65" i="144"/>
  <c r="G9" i="144"/>
  <c r="G121" i="144"/>
  <c r="G177" i="144"/>
  <c r="G211" i="147"/>
  <c r="F39" i="152"/>
  <c r="F47" i="152" s="1"/>
  <c r="F207" i="152"/>
  <c r="F215" i="152" s="1"/>
  <c r="F95" i="152"/>
  <c r="F103" i="152" s="1"/>
  <c r="F151" i="152"/>
  <c r="F159" i="152" s="1"/>
  <c r="G43" i="152"/>
  <c r="G155" i="152"/>
  <c r="G211" i="152"/>
  <c r="G99" i="152"/>
  <c r="G119" i="152"/>
  <c r="G63" i="152"/>
  <c r="G7" i="152"/>
  <c r="G175" i="152"/>
  <c r="F229" i="134"/>
  <c r="F39" i="144"/>
  <c r="F47" i="144" s="1"/>
  <c r="F151" i="144"/>
  <c r="F159" i="144" s="1"/>
  <c r="F95" i="144"/>
  <c r="F103" i="144" s="1"/>
  <c r="F207" i="144"/>
  <c r="F215" i="144" s="1"/>
  <c r="G212" i="152"/>
  <c r="G156" i="152"/>
  <c r="G100" i="152"/>
  <c r="G44" i="152"/>
  <c r="G40" i="152"/>
  <c r="G152" i="152"/>
  <c r="G208" i="152"/>
  <c r="G96" i="152"/>
  <c r="G41" i="152"/>
  <c r="G209" i="152"/>
  <c r="G153" i="152"/>
  <c r="G97" i="152"/>
  <c r="G83" i="144"/>
  <c r="G139" i="144"/>
  <c r="G27" i="144"/>
  <c r="G195" i="144"/>
  <c r="G62" i="144"/>
  <c r="G6" i="144"/>
  <c r="G118" i="144"/>
  <c r="G174" i="144"/>
  <c r="G99" i="144"/>
  <c r="G211" i="144"/>
  <c r="G43" i="144"/>
  <c r="G155" i="144"/>
  <c r="G66" i="152"/>
  <c r="G178" i="152"/>
  <c r="G122" i="152"/>
  <c r="G10" i="152"/>
  <c r="F133" i="144"/>
  <c r="F141" i="144" s="1"/>
  <c r="F77" i="144"/>
  <c r="F85" i="144" s="1"/>
  <c r="F21" i="144"/>
  <c r="F29" i="144" s="1"/>
  <c r="F189" i="144"/>
  <c r="F197" i="144" s="1"/>
  <c r="G195" i="152"/>
  <c r="G139" i="152"/>
  <c r="G83" i="152"/>
  <c r="G27" i="152"/>
  <c r="F179"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F123" i="152"/>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46" i="144"/>
  <c r="G158" i="144"/>
  <c r="G102" i="144"/>
  <c r="G214" i="144"/>
  <c r="G190" i="144"/>
  <c r="G22" i="144"/>
  <c r="G134" i="144"/>
  <c r="G78" i="144"/>
  <c r="F67" i="152"/>
  <c r="G10" i="144"/>
  <c r="G66" i="144"/>
  <c r="G178" i="144"/>
  <c r="G122" i="144"/>
  <c r="F67" i="144"/>
  <c r="G62" i="152"/>
  <c r="G118" i="152"/>
  <c r="G6" i="152"/>
  <c r="G174" i="152"/>
  <c r="G40" i="144"/>
  <c r="G208" i="144"/>
  <c r="G152" i="144"/>
  <c r="G96" i="144"/>
  <c r="G175" i="144"/>
  <c r="G63" i="144"/>
  <c r="G7" i="144"/>
  <c r="G119" i="144"/>
  <c r="F179" i="144"/>
  <c r="G157" i="144"/>
  <c r="G213" i="144"/>
  <c r="G101" i="144"/>
  <c r="G45" i="144"/>
  <c r="G46" i="152"/>
  <c r="G102" i="152"/>
  <c r="G214" i="152"/>
  <c r="G158" i="152"/>
  <c r="G190" i="152"/>
  <c r="G134" i="152"/>
  <c r="G78" i="152"/>
  <c r="G22" i="152"/>
  <c r="G213" i="152"/>
  <c r="G157" i="152"/>
  <c r="G45" i="152"/>
  <c r="G101" i="152"/>
  <c r="F11" i="152"/>
  <c r="H138" i="152"/>
  <c r="H26" i="152"/>
  <c r="H82" i="152"/>
  <c r="H194" i="152"/>
  <c r="G138" i="147"/>
  <c r="F189" i="152"/>
  <c r="F197" i="152" s="1"/>
  <c r="F133" i="152"/>
  <c r="F141" i="152" s="1"/>
  <c r="F77" i="152"/>
  <c r="F85" i="152" s="1"/>
  <c r="F21" i="152"/>
  <c r="F29" i="152" s="1"/>
  <c r="H42" i="152"/>
  <c r="H98" i="152"/>
  <c r="H154" i="152"/>
  <c r="H210" i="152"/>
  <c r="G84" i="144"/>
  <c r="G28" i="144"/>
  <c r="G196" i="144"/>
  <c r="G140" i="144"/>
  <c r="G176" i="152"/>
  <c r="G120" i="152"/>
  <c r="G8" i="152"/>
  <c r="G64" i="152"/>
  <c r="F123" i="144"/>
  <c r="F150" i="134"/>
  <c r="H65" i="147"/>
  <c r="H58" i="134"/>
  <c r="K34" i="137"/>
  <c r="J70" i="137"/>
  <c r="I70" i="138"/>
  <c r="G71" i="134"/>
  <c r="H68" i="134"/>
  <c r="M53" i="137"/>
  <c r="L208" i="138"/>
  <c r="L89" i="137"/>
  <c r="K193" i="147"/>
  <c r="K220" i="138"/>
  <c r="J210" i="134"/>
  <c r="I130" i="147"/>
  <c r="I60" i="147"/>
  <c r="K133" i="138"/>
  <c r="K80" i="137"/>
  <c r="L44" i="137"/>
  <c r="I133" i="147"/>
  <c r="H142" i="134"/>
  <c r="I214" i="134"/>
  <c r="J197" i="147"/>
  <c r="J224" i="138"/>
  <c r="I203" i="147"/>
  <c r="H221" i="134"/>
  <c r="K87" i="137"/>
  <c r="K206" i="138"/>
  <c r="L51" i="137"/>
  <c r="J205" i="147"/>
  <c r="I54" i="134"/>
  <c r="J49" i="147"/>
  <c r="J66" i="138"/>
  <c r="L29" i="137"/>
  <c r="K65" i="137"/>
  <c r="K52" i="138"/>
  <c r="J119" i="147"/>
  <c r="J141" i="138"/>
  <c r="I130" i="134"/>
  <c r="L28" i="137"/>
  <c r="K51" i="138"/>
  <c r="K64" i="137"/>
  <c r="I135" i="147"/>
  <c r="H224" i="134"/>
  <c r="H227" i="134"/>
  <c r="I146" i="134"/>
  <c r="G141" i="134"/>
  <c r="G137" i="134"/>
  <c r="G155" i="134"/>
  <c r="G157" i="134" s="1"/>
  <c r="J120" i="147"/>
  <c r="J142" i="138"/>
  <c r="I131" i="134"/>
  <c r="J63" i="138"/>
  <c r="J46" i="147"/>
  <c r="I51" i="134"/>
  <c r="I206" i="147"/>
  <c r="H225" i="134"/>
  <c r="I209" i="147"/>
  <c r="I55" i="134"/>
  <c r="J67" i="138"/>
  <c r="J50" i="147"/>
  <c r="K76" i="137"/>
  <c r="L40" i="137"/>
  <c r="K129" i="138"/>
  <c r="K56" i="138"/>
  <c r="K69" i="137"/>
  <c r="L33" i="137"/>
  <c r="I207" i="147"/>
  <c r="L52" i="137"/>
  <c r="K88" i="137"/>
  <c r="K207" i="138"/>
  <c r="I57" i="147"/>
  <c r="I214" i="138"/>
  <c r="I231" i="138"/>
  <c r="H207" i="134"/>
  <c r="I190" i="147"/>
  <c r="I217" i="138"/>
  <c r="I226" i="138" s="1"/>
  <c r="H69" i="134"/>
  <c r="I56" i="134"/>
  <c r="J68" i="138"/>
  <c r="J51" i="147"/>
  <c r="H148" i="134"/>
  <c r="K131" i="138"/>
  <c r="L42" i="137"/>
  <c r="K78" i="137"/>
  <c r="H144" i="134"/>
  <c r="M43" i="137"/>
  <c r="L79" i="137"/>
  <c r="L132" i="138"/>
  <c r="I136" i="147"/>
  <c r="K75" i="137"/>
  <c r="K128" i="138"/>
  <c r="L39" i="137"/>
  <c r="I61" i="147"/>
  <c r="K66" i="137"/>
  <c r="L30" i="137"/>
  <c r="K53" i="138"/>
  <c r="H222" i="134"/>
  <c r="J86" i="137"/>
  <c r="J94" i="137" s="1"/>
  <c r="J205" i="138"/>
  <c r="K50" i="137"/>
  <c r="J58" i="137"/>
  <c r="J123" i="147"/>
  <c r="J145" i="138"/>
  <c r="I134" i="134"/>
  <c r="I223" i="134"/>
  <c r="I58" i="147"/>
  <c r="H199" i="147"/>
  <c r="H202" i="147"/>
  <c r="H216" i="147"/>
  <c r="H218" i="147" s="1"/>
  <c r="L54" i="137"/>
  <c r="K209" i="138"/>
  <c r="K90" i="137"/>
  <c r="H143" i="134"/>
  <c r="I132" i="147"/>
  <c r="G220" i="134"/>
  <c r="G234" i="134"/>
  <c r="G236" i="134" s="1"/>
  <c r="G216" i="134"/>
  <c r="J118" i="147"/>
  <c r="J140" i="138"/>
  <c r="I129" i="134"/>
  <c r="I59" i="147"/>
  <c r="K50" i="138"/>
  <c r="K63" i="137"/>
  <c r="L27" i="137"/>
  <c r="H67" i="134"/>
  <c r="L55" i="137"/>
  <c r="K91" i="137"/>
  <c r="K210" i="138"/>
  <c r="I204" i="147"/>
  <c r="I63" i="147"/>
  <c r="L41" i="137"/>
  <c r="K130" i="138"/>
  <c r="K77" i="137"/>
  <c r="L32" i="137"/>
  <c r="K55" i="138"/>
  <c r="K68" i="137"/>
  <c r="I70" i="147"/>
  <c r="I72" i="147" s="1"/>
  <c r="I131" i="147"/>
  <c r="K122" i="147"/>
  <c r="K144" i="138"/>
  <c r="J133" i="134"/>
  <c r="I62" i="147"/>
  <c r="J124" i="147"/>
  <c r="J146" i="138"/>
  <c r="I135" i="134"/>
  <c r="I53" i="134"/>
  <c r="J48" i="147"/>
  <c r="J65" i="138"/>
  <c r="I213" i="134"/>
  <c r="J223" i="138"/>
  <c r="J196" i="147"/>
  <c r="H76" i="134"/>
  <c r="H78" i="134" s="1"/>
  <c r="H66" i="134"/>
  <c r="I212" i="134"/>
  <c r="J195" i="147"/>
  <c r="J222" i="138"/>
  <c r="H63" i="134"/>
  <c r="H145" i="134"/>
  <c r="H226" i="134"/>
  <c r="H128" i="134"/>
  <c r="I136" i="138"/>
  <c r="I153" i="138"/>
  <c r="I117" i="147"/>
  <c r="I139" i="138"/>
  <c r="I148" i="138" s="1"/>
  <c r="K93" i="137"/>
  <c r="L57" i="137"/>
  <c r="K212" i="138"/>
  <c r="I208" i="147"/>
  <c r="K67" i="137"/>
  <c r="L31" i="137"/>
  <c r="K54" i="138"/>
  <c r="J74" i="137"/>
  <c r="J82" i="137" s="1"/>
  <c r="K38" i="137"/>
  <c r="J127" i="138"/>
  <c r="H126" i="147"/>
  <c r="H129" i="147"/>
  <c r="H143" i="147"/>
  <c r="H145" i="147" s="1"/>
  <c r="H147" i="134"/>
  <c r="J47" i="147"/>
  <c r="J64" i="138"/>
  <c r="I52" i="134"/>
  <c r="J218" i="138"/>
  <c r="I208" i="134"/>
  <c r="J191" i="147"/>
  <c r="H64" i="134"/>
  <c r="J134" i="147"/>
  <c r="J58" i="138"/>
  <c r="I53" i="147"/>
  <c r="J121" i="147"/>
  <c r="J143" i="138"/>
  <c r="I132" i="134"/>
  <c r="J75" i="138"/>
  <c r="I211" i="134"/>
  <c r="J194" i="147"/>
  <c r="J221" i="138"/>
  <c r="L56" i="137"/>
  <c r="K92" i="137"/>
  <c r="K211" i="138"/>
  <c r="H65" i="134"/>
  <c r="I209" i="134"/>
  <c r="J192" i="147"/>
  <c r="J219" i="138"/>
  <c r="L45" i="137"/>
  <c r="K134" i="138"/>
  <c r="K81" i="137"/>
  <c r="I50" i="134"/>
  <c r="J62" i="138"/>
  <c r="J45" i="147"/>
  <c r="K44" i="147"/>
  <c r="J56" i="147"/>
  <c r="I62" i="134"/>
  <c r="M26" i="137"/>
  <c r="L62" i="137"/>
  <c r="L49" i="138"/>
  <c r="K61" i="138"/>
  <c r="J49" i="134"/>
  <c r="G11" i="144" l="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H60" i="144"/>
  <c r="H172" i="144"/>
  <c r="H4" i="144"/>
  <c r="H116" i="144"/>
  <c r="H138" i="147"/>
  <c r="G189" i="152"/>
  <c r="G197" i="152" s="1"/>
  <c r="G133" i="152"/>
  <c r="G141" i="152" s="1"/>
  <c r="G77" i="152"/>
  <c r="G85" i="152" s="1"/>
  <c r="G21" i="152"/>
  <c r="G29" i="152" s="1"/>
  <c r="H41" i="144"/>
  <c r="H153" i="144"/>
  <c r="H97" i="144"/>
  <c r="H209" i="144"/>
  <c r="H10" i="144"/>
  <c r="H66" i="144"/>
  <c r="H178" i="144"/>
  <c r="H122" i="144"/>
  <c r="H46" i="152"/>
  <c r="H158" i="152"/>
  <c r="H102" i="152"/>
  <c r="H214" i="152"/>
  <c r="H156" i="144"/>
  <c r="H100" i="144"/>
  <c r="H44" i="144"/>
  <c r="H212" i="144"/>
  <c r="G123" i="144"/>
  <c r="H213" i="152"/>
  <c r="H157" i="152"/>
  <c r="H101" i="152"/>
  <c r="H45" i="152"/>
  <c r="H65" i="144"/>
  <c r="H9" i="144"/>
  <c r="H121" i="144"/>
  <c r="H177" i="144"/>
  <c r="G133" i="144"/>
  <c r="G141" i="144" s="1"/>
  <c r="G189" i="144"/>
  <c r="G197" i="144" s="1"/>
  <c r="G77" i="144"/>
  <c r="G85" i="144" s="1"/>
  <c r="G21" i="144"/>
  <c r="G29" i="144" s="1"/>
  <c r="H208" i="144"/>
  <c r="H40" i="144"/>
  <c r="H152" i="144"/>
  <c r="H96" i="144"/>
  <c r="H9" i="152"/>
  <c r="H177" i="152"/>
  <c r="H65" i="152"/>
  <c r="H121" i="152"/>
  <c r="H62" i="144"/>
  <c r="H174" i="144"/>
  <c r="H118" i="144"/>
  <c r="H6" i="144"/>
  <c r="H99" i="152"/>
  <c r="H155" i="152"/>
  <c r="H211" i="152"/>
  <c r="H43" i="152"/>
  <c r="H190" i="152"/>
  <c r="H134" i="152"/>
  <c r="H78" i="152"/>
  <c r="H22" i="152"/>
  <c r="H135" i="144"/>
  <c r="H79" i="144"/>
  <c r="H191" i="144"/>
  <c r="H23" i="144"/>
  <c r="G179" i="144"/>
  <c r="I171" i="152"/>
  <c r="I115" i="152"/>
  <c r="I3" i="152"/>
  <c r="I59" i="152"/>
  <c r="H196" i="152"/>
  <c r="H140" i="152"/>
  <c r="H84" i="152"/>
  <c r="H28" i="152"/>
  <c r="H211" i="147"/>
  <c r="G207" i="152"/>
  <c r="G215" i="152" s="1"/>
  <c r="G151" i="152"/>
  <c r="G159" i="152" s="1"/>
  <c r="G95" i="152"/>
  <c r="G103" i="152" s="1"/>
  <c r="G39" i="152"/>
  <c r="G47" i="152" s="1"/>
  <c r="H156" i="152"/>
  <c r="H100" i="152"/>
  <c r="H212" i="152"/>
  <c r="H44" i="152"/>
  <c r="H173" i="152"/>
  <c r="H117" i="152"/>
  <c r="H61" i="152"/>
  <c r="H5" i="152"/>
  <c r="I98" i="144"/>
  <c r="I42" i="144"/>
  <c r="I154" i="144"/>
  <c r="I210" i="144"/>
  <c r="H214" i="144"/>
  <c r="H46" i="144"/>
  <c r="H158" i="144"/>
  <c r="H102" i="144"/>
  <c r="H62" i="152"/>
  <c r="H6" i="152"/>
  <c r="H118" i="152"/>
  <c r="H174" i="152"/>
  <c r="H101" i="144"/>
  <c r="H157" i="144"/>
  <c r="H213" i="144"/>
  <c r="H45" i="144"/>
  <c r="G229" i="134"/>
  <c r="G151" i="144"/>
  <c r="G159" i="144" s="1"/>
  <c r="G39" i="144"/>
  <c r="G47" i="144" s="1"/>
  <c r="G207" i="144"/>
  <c r="G215" i="144" s="1"/>
  <c r="G95" i="144"/>
  <c r="G103" i="144" s="1"/>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I65" i="147"/>
  <c r="L34" i="137"/>
  <c r="J70" i="138"/>
  <c r="K75" i="138"/>
  <c r="I58" i="134"/>
  <c r="H71" i="134"/>
  <c r="K70" i="137"/>
  <c r="J214" i="134"/>
  <c r="K224" i="138"/>
  <c r="K197" i="147"/>
  <c r="M39" i="137"/>
  <c r="L75" i="137"/>
  <c r="L128" i="138"/>
  <c r="I221" i="134"/>
  <c r="L212" i="138"/>
  <c r="L93" i="137"/>
  <c r="M57" i="137"/>
  <c r="J62" i="147"/>
  <c r="M29" i="137"/>
  <c r="L52" i="138"/>
  <c r="L65" i="137"/>
  <c r="I68" i="134"/>
  <c r="J59" i="147"/>
  <c r="H216" i="134"/>
  <c r="H220" i="134"/>
  <c r="H234" i="134"/>
  <c r="H236" i="134" s="1"/>
  <c r="J206" i="147"/>
  <c r="I224" i="134"/>
  <c r="M79" i="137"/>
  <c r="M132" i="138"/>
  <c r="N43" i="137"/>
  <c r="M51" i="137"/>
  <c r="L206" i="138"/>
  <c r="L87" i="137"/>
  <c r="I148" i="134"/>
  <c r="J208" i="134"/>
  <c r="K191" i="147"/>
  <c r="K218" i="138"/>
  <c r="I76" i="134"/>
  <c r="I78" i="134" s="1"/>
  <c r="I63" i="134"/>
  <c r="I145" i="134"/>
  <c r="K195" i="147"/>
  <c r="K222" i="138"/>
  <c r="J212" i="134"/>
  <c r="J231" i="138"/>
  <c r="J214" i="138"/>
  <c r="J217" i="138"/>
  <c r="J226" i="138" s="1"/>
  <c r="I207" i="134"/>
  <c r="J190" i="147"/>
  <c r="K219" i="138"/>
  <c r="K192" i="147"/>
  <c r="J209" i="134"/>
  <c r="J223" i="134"/>
  <c r="J136" i="147"/>
  <c r="I69" i="134"/>
  <c r="J70" i="147"/>
  <c r="J72" i="147" s="1"/>
  <c r="I67" i="134"/>
  <c r="J135" i="147"/>
  <c r="K124" i="147"/>
  <c r="K146" i="138"/>
  <c r="J135" i="134"/>
  <c r="K63" i="138"/>
  <c r="J51" i="134"/>
  <c r="K46" i="147"/>
  <c r="L134" i="138"/>
  <c r="L81" i="137"/>
  <c r="M45" i="137"/>
  <c r="K127" i="138"/>
  <c r="K74" i="137"/>
  <c r="K82" i="137" s="1"/>
  <c r="L38" i="137"/>
  <c r="I64" i="134"/>
  <c r="L51" i="138"/>
  <c r="M28" i="137"/>
  <c r="L64" i="137"/>
  <c r="J203" i="147"/>
  <c r="K47" i="147"/>
  <c r="J52" i="134"/>
  <c r="K64" i="138"/>
  <c r="L92" i="137"/>
  <c r="M56" i="137"/>
  <c r="L211" i="138"/>
  <c r="K140" i="138"/>
  <c r="J129" i="134"/>
  <c r="K118" i="147"/>
  <c r="I129" i="147"/>
  <c r="I126" i="147"/>
  <c r="I143" i="147"/>
  <c r="I145" i="147" s="1"/>
  <c r="I216" i="147"/>
  <c r="I218" i="147" s="1"/>
  <c r="I202" i="147"/>
  <c r="I199" i="147"/>
  <c r="J60" i="147"/>
  <c r="J146" i="134"/>
  <c r="M42" i="137"/>
  <c r="L131" i="138"/>
  <c r="L78" i="137"/>
  <c r="J58" i="147"/>
  <c r="K210" i="134"/>
  <c r="L193" i="147"/>
  <c r="L220" i="138"/>
  <c r="L129" i="138"/>
  <c r="L76" i="137"/>
  <c r="M40" i="137"/>
  <c r="L68" i="137"/>
  <c r="M32" i="137"/>
  <c r="L55" i="138"/>
  <c r="J57" i="147"/>
  <c r="I66" i="134"/>
  <c r="L50" i="137"/>
  <c r="K58" i="137"/>
  <c r="K86" i="137"/>
  <c r="K94" i="137" s="1"/>
  <c r="K205" i="138"/>
  <c r="J153" i="138"/>
  <c r="J117" i="147"/>
  <c r="J139" i="138"/>
  <c r="J148" i="138" s="1"/>
  <c r="I128" i="134"/>
  <c r="J136" i="138"/>
  <c r="K205" i="147"/>
  <c r="J204" i="147"/>
  <c r="K49" i="147"/>
  <c r="K66" i="138"/>
  <c r="J54" i="134"/>
  <c r="L50" i="138"/>
  <c r="L63" i="137"/>
  <c r="M27" i="137"/>
  <c r="K194" i="147"/>
  <c r="J211" i="134"/>
  <c r="K221" i="138"/>
  <c r="K65" i="138"/>
  <c r="K48" i="147"/>
  <c r="J53" i="134"/>
  <c r="K121" i="147"/>
  <c r="K143" i="138"/>
  <c r="J132" i="134"/>
  <c r="M33" i="137"/>
  <c r="L69" i="137"/>
  <c r="L56" i="138"/>
  <c r="N53" i="137"/>
  <c r="M208" i="138"/>
  <c r="M89" i="137"/>
  <c r="J132" i="147"/>
  <c r="K196" i="147"/>
  <c r="K223" i="138"/>
  <c r="J213" i="134"/>
  <c r="J131" i="147"/>
  <c r="K50" i="147"/>
  <c r="K67" i="138"/>
  <c r="J55" i="134"/>
  <c r="J208" i="147"/>
  <c r="J53" i="147"/>
  <c r="I65" i="134"/>
  <c r="L133" i="138"/>
  <c r="M44" i="137"/>
  <c r="L80" i="137"/>
  <c r="L91" i="137"/>
  <c r="L210" i="138"/>
  <c r="M55" i="137"/>
  <c r="L88" i="137"/>
  <c r="M52" i="137"/>
  <c r="L207" i="138"/>
  <c r="K58" i="138"/>
  <c r="K134" i="147"/>
  <c r="M54" i="137"/>
  <c r="L209" i="138"/>
  <c r="L90" i="137"/>
  <c r="L66" i="137"/>
  <c r="M30" i="137"/>
  <c r="L53" i="138"/>
  <c r="I144" i="134"/>
  <c r="J63" i="147"/>
  <c r="K119" i="147"/>
  <c r="J130" i="134"/>
  <c r="K141" i="138"/>
  <c r="I227" i="134"/>
  <c r="I142" i="134"/>
  <c r="I226" i="134"/>
  <c r="K120" i="147"/>
  <c r="K142" i="138"/>
  <c r="J131" i="134"/>
  <c r="J61" i="147"/>
  <c r="L77" i="137"/>
  <c r="M41" i="137"/>
  <c r="L130" i="138"/>
  <c r="J130" i="147"/>
  <c r="I147" i="134"/>
  <c r="K133" i="134"/>
  <c r="L144" i="138"/>
  <c r="L122" i="147"/>
  <c r="K123" i="147"/>
  <c r="K145" i="138"/>
  <c r="J134" i="134"/>
  <c r="H137" i="134"/>
  <c r="H141" i="134"/>
  <c r="H155" i="134"/>
  <c r="H157" i="134" s="1"/>
  <c r="J133" i="147"/>
  <c r="I222" i="134"/>
  <c r="M31" i="137"/>
  <c r="L54" i="138"/>
  <c r="L67" i="137"/>
  <c r="J207" i="147"/>
  <c r="I225" i="134"/>
  <c r="K45" i="147"/>
  <c r="K62" i="138"/>
  <c r="J50" i="134"/>
  <c r="K51" i="147"/>
  <c r="K68" i="138"/>
  <c r="J56" i="134"/>
  <c r="I143" i="134"/>
  <c r="J209" i="147"/>
  <c r="L44" i="147"/>
  <c r="K56" i="147"/>
  <c r="J62" i="134"/>
  <c r="L61" i="138"/>
  <c r="K49" i="134"/>
  <c r="M62" i="137"/>
  <c r="N26" i="137"/>
  <c r="M49" i="138"/>
  <c r="H11" i="144" l="1"/>
  <c r="H179" i="144"/>
  <c r="I140" i="152"/>
  <c r="I196" i="152"/>
  <c r="I28" i="152"/>
  <c r="I84" i="152"/>
  <c r="J42" i="144"/>
  <c r="J154" i="144"/>
  <c r="J98" i="144"/>
  <c r="J210" i="144"/>
  <c r="I119" i="152"/>
  <c r="I175" i="152"/>
  <c r="I7" i="152"/>
  <c r="I63" i="152"/>
  <c r="I192" i="144"/>
  <c r="I24" i="144"/>
  <c r="I136" i="144"/>
  <c r="I80" i="144"/>
  <c r="H11" i="152"/>
  <c r="I60" i="152"/>
  <c r="I4" i="152"/>
  <c r="I116" i="152"/>
  <c r="I172" i="152"/>
  <c r="H123" i="152"/>
  <c r="I191" i="152"/>
  <c r="I135" i="152"/>
  <c r="I79" i="152"/>
  <c r="I23" i="152"/>
  <c r="I156" i="152"/>
  <c r="I212" i="152"/>
  <c r="I44" i="152"/>
  <c r="I100"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47" i="144" s="1"/>
  <c r="H95" i="144"/>
  <c r="H103" i="144" s="1"/>
  <c r="H151" i="144"/>
  <c r="H159" i="144" s="1"/>
  <c r="H207" i="144"/>
  <c r="H215" i="144" s="1"/>
  <c r="I137" i="144"/>
  <c r="I81" i="144"/>
  <c r="I25" i="144"/>
  <c r="I193" i="144"/>
  <c r="I209" i="152"/>
  <c r="I153" i="152"/>
  <c r="I97" i="152"/>
  <c r="I41" i="152"/>
  <c r="I134" i="144"/>
  <c r="I190" i="144"/>
  <c r="I22" i="144"/>
  <c r="I78" i="144"/>
  <c r="I208" i="152"/>
  <c r="I152" i="152"/>
  <c r="I96" i="152"/>
  <c r="I40" i="152"/>
  <c r="H133" i="144"/>
  <c r="H141" i="144" s="1"/>
  <c r="H189" i="144"/>
  <c r="H197" i="144" s="1"/>
  <c r="H77" i="144"/>
  <c r="H85" i="144" s="1"/>
  <c r="H21" i="144"/>
  <c r="H29" i="144" s="1"/>
  <c r="J171" i="152"/>
  <c r="J59" i="152"/>
  <c r="J115" i="152"/>
  <c r="J3" i="152"/>
  <c r="I61" i="144"/>
  <c r="I173" i="144"/>
  <c r="I5" i="144"/>
  <c r="I117" i="144"/>
  <c r="I214" i="152"/>
  <c r="I158" i="152"/>
  <c r="I102" i="152"/>
  <c r="I46" i="152"/>
  <c r="I79" i="144"/>
  <c r="I23" i="144"/>
  <c r="I135" i="144"/>
  <c r="I191" i="144"/>
  <c r="I211" i="147"/>
  <c r="H207" i="152"/>
  <c r="H215" i="152" s="1"/>
  <c r="H151" i="152"/>
  <c r="H159" i="152" s="1"/>
  <c r="H95" i="152"/>
  <c r="H103" i="152" s="1"/>
  <c r="H39" i="152"/>
  <c r="H47" i="152" s="1"/>
  <c r="I43" i="152"/>
  <c r="I99" i="152"/>
  <c r="I155" i="152"/>
  <c r="I211" i="152"/>
  <c r="H179" i="152"/>
  <c r="I212" i="144"/>
  <c r="I100" i="144"/>
  <c r="I156" i="144"/>
  <c r="I44" i="144"/>
  <c r="I192" i="152"/>
  <c r="I136" i="152"/>
  <c r="I80" i="152"/>
  <c r="I24" i="152"/>
  <c r="I65" i="144"/>
  <c r="I9" i="144"/>
  <c r="I121" i="144"/>
  <c r="I177" i="144"/>
  <c r="J210" i="152"/>
  <c r="J154" i="152"/>
  <c r="J98" i="152"/>
  <c r="J42" i="152"/>
  <c r="I83" i="152"/>
  <c r="I139" i="152"/>
  <c r="I27" i="152"/>
  <c r="I195" i="152"/>
  <c r="I214" i="144"/>
  <c r="I46" i="144"/>
  <c r="I158" i="144"/>
  <c r="I102" i="144"/>
  <c r="I140" i="144"/>
  <c r="I28" i="144"/>
  <c r="I196" i="144"/>
  <c r="I84" i="144"/>
  <c r="I152" i="144"/>
  <c r="I40" i="144"/>
  <c r="I208" i="144"/>
  <c r="I96" i="144"/>
  <c r="I178" i="152"/>
  <c r="I66" i="152"/>
  <c r="I122" i="152"/>
  <c r="I10" i="152"/>
  <c r="I213" i="152"/>
  <c r="I157" i="152"/>
  <c r="I45" i="152"/>
  <c r="I101" i="152"/>
  <c r="H123" i="144"/>
  <c r="H67" i="152"/>
  <c r="I211" i="144"/>
  <c r="I43" i="144"/>
  <c r="I99" i="144"/>
  <c r="I155" i="144"/>
  <c r="I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L58" i="138"/>
  <c r="J65" i="147"/>
  <c r="I71" i="134"/>
  <c r="J58" i="134"/>
  <c r="L70" i="137"/>
  <c r="K146" i="134"/>
  <c r="J222" i="134"/>
  <c r="K70" i="138"/>
  <c r="L195" i="147"/>
  <c r="K212" i="134"/>
  <c r="L222" i="138"/>
  <c r="J64" i="134"/>
  <c r="J76" i="134"/>
  <c r="J78" i="134" s="1"/>
  <c r="J65" i="134"/>
  <c r="N55" i="137"/>
  <c r="M91" i="137"/>
  <c r="M210" i="138"/>
  <c r="K208" i="147"/>
  <c r="K204" i="147"/>
  <c r="K50" i="134"/>
  <c r="L62" i="138"/>
  <c r="L45" i="147"/>
  <c r="L75" i="138"/>
  <c r="J216" i="147"/>
  <c r="J218" i="147" s="1"/>
  <c r="J202" i="147"/>
  <c r="J199" i="147"/>
  <c r="K61" i="147"/>
  <c r="L49" i="147"/>
  <c r="K54" i="134"/>
  <c r="L66" i="138"/>
  <c r="M193" i="147"/>
  <c r="M220" i="138"/>
  <c r="L210" i="134"/>
  <c r="L191" i="147"/>
  <c r="K208" i="134"/>
  <c r="L218" i="138"/>
  <c r="M54" i="138"/>
  <c r="N31" i="137"/>
  <c r="M67" i="137"/>
  <c r="N208" i="138"/>
  <c r="N89" i="137"/>
  <c r="O53" i="137"/>
  <c r="M76" i="137"/>
  <c r="M129" i="138"/>
  <c r="N40" i="137"/>
  <c r="L119" i="147"/>
  <c r="L141" i="138"/>
  <c r="K130" i="134"/>
  <c r="N57" i="137"/>
  <c r="M93" i="137"/>
  <c r="M212" i="138"/>
  <c r="N28" i="137"/>
  <c r="M64" i="137"/>
  <c r="M51" i="138"/>
  <c r="L205" i="147"/>
  <c r="L224" i="138"/>
  <c r="K214" i="134"/>
  <c r="L197" i="147"/>
  <c r="J144" i="134"/>
  <c r="K223" i="134"/>
  <c r="L194" i="147"/>
  <c r="K211" i="134"/>
  <c r="L221" i="138"/>
  <c r="K133" i="147"/>
  <c r="J143" i="147"/>
  <c r="J145" i="147" s="1"/>
  <c r="J129" i="147"/>
  <c r="J126" i="147"/>
  <c r="M34" i="137"/>
  <c r="K132" i="147"/>
  <c r="M209" i="138"/>
  <c r="N54" i="137"/>
  <c r="M90" i="137"/>
  <c r="J66" i="134"/>
  <c r="L74" i="137"/>
  <c r="L82" i="137" s="1"/>
  <c r="L127" i="138"/>
  <c r="M38" i="137"/>
  <c r="K134" i="134"/>
  <c r="L123" i="147"/>
  <c r="L145" i="138"/>
  <c r="M130" i="138"/>
  <c r="M77" i="137"/>
  <c r="N41" i="137"/>
  <c r="M56" i="138"/>
  <c r="N33" i="137"/>
  <c r="M69" i="137"/>
  <c r="L46" i="147"/>
  <c r="K51" i="134"/>
  <c r="L63" i="138"/>
  <c r="L143" i="138"/>
  <c r="K132" i="134"/>
  <c r="L121" i="147"/>
  <c r="M131" i="138"/>
  <c r="M78" i="137"/>
  <c r="M81" i="137"/>
  <c r="M134" i="138"/>
  <c r="N45" i="137"/>
  <c r="L219" i="138"/>
  <c r="L192" i="147"/>
  <c r="K209" i="134"/>
  <c r="J224" i="134"/>
  <c r="M50" i="137"/>
  <c r="L58" i="137"/>
  <c r="L205" i="138"/>
  <c r="L86" i="137"/>
  <c r="L94" i="137" s="1"/>
  <c r="L223" i="138"/>
  <c r="K213" i="134"/>
  <c r="L196" i="147"/>
  <c r="K203" i="147"/>
  <c r="K209" i="147"/>
  <c r="J148" i="134"/>
  <c r="I234" i="134"/>
  <c r="I236" i="134" s="1"/>
  <c r="I220" i="134"/>
  <c r="I216" i="134"/>
  <c r="M87" i="137"/>
  <c r="M206" i="138"/>
  <c r="N51" i="137"/>
  <c r="O43" i="137"/>
  <c r="N132" i="138"/>
  <c r="N79" i="137"/>
  <c r="J225" i="134"/>
  <c r="J68" i="134"/>
  <c r="J207" i="134"/>
  <c r="K214" i="138"/>
  <c r="K190" i="147"/>
  <c r="K217" i="138"/>
  <c r="K226" i="138" s="1"/>
  <c r="K231" i="138"/>
  <c r="J147" i="134"/>
  <c r="K135" i="147"/>
  <c r="M88" i="137"/>
  <c r="M207" i="138"/>
  <c r="N52" i="137"/>
  <c r="K206" i="147"/>
  <c r="M211" i="138"/>
  <c r="N56" i="137"/>
  <c r="M92" i="137"/>
  <c r="J221" i="134"/>
  <c r="J143" i="134"/>
  <c r="J67" i="134"/>
  <c r="K59" i="147"/>
  <c r="K131" i="147"/>
  <c r="L50" i="147"/>
  <c r="K55" i="134"/>
  <c r="L67" i="138"/>
  <c r="M133" i="138"/>
  <c r="M80" i="137"/>
  <c r="N44" i="137"/>
  <c r="N32" i="137"/>
  <c r="M68" i="137"/>
  <c r="M55" i="138"/>
  <c r="K136" i="147"/>
  <c r="L64" i="138"/>
  <c r="L47" i="147"/>
  <c r="K52" i="134"/>
  <c r="M52" i="138"/>
  <c r="M65" i="137"/>
  <c r="N29" i="137"/>
  <c r="L142" i="138"/>
  <c r="L120" i="147"/>
  <c r="K131" i="134"/>
  <c r="L51" i="147"/>
  <c r="L68" i="138"/>
  <c r="K56" i="134"/>
  <c r="L48" i="147"/>
  <c r="L65" i="138"/>
  <c r="K53" i="134"/>
  <c r="M122" i="147"/>
  <c r="M144" i="138"/>
  <c r="L133" i="134"/>
  <c r="N30" i="137"/>
  <c r="M66" i="137"/>
  <c r="M53" i="138"/>
  <c r="J145" i="134"/>
  <c r="I155" i="134"/>
  <c r="I157" i="134" s="1"/>
  <c r="I137" i="134"/>
  <c r="I141" i="134"/>
  <c r="K207" i="147"/>
  <c r="K53" i="147"/>
  <c r="J69" i="134"/>
  <c r="K60" i="147"/>
  <c r="K130" i="147"/>
  <c r="L118" i="147"/>
  <c r="L140" i="138"/>
  <c r="K129" i="134"/>
  <c r="K70" i="147"/>
  <c r="K72" i="147" s="1"/>
  <c r="J142" i="134"/>
  <c r="K153" i="138"/>
  <c r="K117" i="147"/>
  <c r="K139" i="138"/>
  <c r="K148" i="138" s="1"/>
  <c r="J128" i="134"/>
  <c r="K136" i="138"/>
  <c r="K63" i="147"/>
  <c r="K62" i="147"/>
  <c r="N39" i="137"/>
  <c r="M75" i="137"/>
  <c r="M128" i="138"/>
  <c r="J63" i="134"/>
  <c r="L124" i="147"/>
  <c r="L146" i="138"/>
  <c r="K135" i="134"/>
  <c r="K57" i="147"/>
  <c r="L134" i="147"/>
  <c r="J226" i="134"/>
  <c r="N27" i="137"/>
  <c r="M50" i="138"/>
  <c r="M63" i="137"/>
  <c r="K58" i="147"/>
  <c r="J227" i="134"/>
  <c r="M44" i="147"/>
  <c r="L56" i="147"/>
  <c r="K62" i="134"/>
  <c r="M61" i="138"/>
  <c r="L49" i="134"/>
  <c r="O26" i="137"/>
  <c r="N49" i="138"/>
  <c r="N62" i="137"/>
  <c r="D46" i="137"/>
  <c r="I179" i="144" l="1"/>
  <c r="I123" i="144"/>
  <c r="I11" i="144"/>
  <c r="J41" i="144"/>
  <c r="J97" i="144"/>
  <c r="J209" i="144"/>
  <c r="J153" i="144"/>
  <c r="J65" i="144"/>
  <c r="J9" i="144"/>
  <c r="J121" i="144"/>
  <c r="J177" i="144"/>
  <c r="J78" i="152"/>
  <c r="J22" i="152"/>
  <c r="J190" i="152"/>
  <c r="J134" i="152"/>
  <c r="J100" i="144"/>
  <c r="J212" i="144"/>
  <c r="J156" i="144"/>
  <c r="J44" i="144"/>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J158" i="144"/>
  <c r="J102" i="144"/>
  <c r="J46" i="144"/>
  <c r="J214" i="144"/>
  <c r="K82" i="144"/>
  <c r="K26" i="144"/>
  <c r="K138" i="144"/>
  <c r="K194" i="144"/>
  <c r="J211" i="147"/>
  <c r="I207" i="152"/>
  <c r="I215" i="152" s="1"/>
  <c r="I95" i="152"/>
  <c r="I103" i="152" s="1"/>
  <c r="I151" i="152"/>
  <c r="I159" i="152" s="1"/>
  <c r="I39" i="152"/>
  <c r="I47" i="152" s="1"/>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03" i="144" s="1"/>
  <c r="I151" i="144"/>
  <c r="I159" i="144" s="1"/>
  <c r="I207" i="144"/>
  <c r="I215" i="144" s="1"/>
  <c r="I39" i="144"/>
  <c r="I47" i="144" s="1"/>
  <c r="J175" i="144"/>
  <c r="J7" i="144"/>
  <c r="J119" i="144"/>
  <c r="J63" i="144"/>
  <c r="J214" i="152"/>
  <c r="J46" i="152"/>
  <c r="J158" i="152"/>
  <c r="J102" i="152"/>
  <c r="J192" i="152"/>
  <c r="J136" i="152"/>
  <c r="J80" i="152"/>
  <c r="J24" i="152"/>
  <c r="J173" i="152"/>
  <c r="J117" i="152"/>
  <c r="J5" i="152"/>
  <c r="J61" i="152"/>
  <c r="J195" i="144"/>
  <c r="J139" i="144"/>
  <c r="J83" i="144"/>
  <c r="J27" i="144"/>
  <c r="J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K210" i="152"/>
  <c r="K154" i="152"/>
  <c r="K98" i="152"/>
  <c r="K42"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J40" i="144"/>
  <c r="J96" i="144"/>
  <c r="J208" i="144"/>
  <c r="J152"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K65" i="147"/>
  <c r="M58" i="138"/>
  <c r="M70" i="137"/>
  <c r="L70" i="138"/>
  <c r="J71" i="134"/>
  <c r="K58" i="134"/>
  <c r="L53" i="147"/>
  <c r="N87" i="137"/>
  <c r="N206" i="138"/>
  <c r="O51" i="137"/>
  <c r="L190" i="147"/>
  <c r="L217" i="138"/>
  <c r="L226" i="138" s="1"/>
  <c r="K207" i="134"/>
  <c r="L214" i="138"/>
  <c r="L231" i="138"/>
  <c r="K148" i="134"/>
  <c r="O52" i="137"/>
  <c r="N207" i="138"/>
  <c r="N88" i="137"/>
  <c r="L136" i="147"/>
  <c r="M51" i="147"/>
  <c r="L56" i="134"/>
  <c r="M68" i="138"/>
  <c r="L62" i="147"/>
  <c r="L61" i="147"/>
  <c r="L204" i="147"/>
  <c r="L130" i="147"/>
  <c r="L132" i="147"/>
  <c r="N129" i="138"/>
  <c r="N76" i="137"/>
  <c r="O40" i="137"/>
  <c r="L206" i="147"/>
  <c r="K216" i="147"/>
  <c r="K218" i="147" s="1"/>
  <c r="K199" i="147"/>
  <c r="K202" i="147"/>
  <c r="L52" i="134"/>
  <c r="M64" i="138"/>
  <c r="M47" i="147"/>
  <c r="K128" i="134"/>
  <c r="L139" i="138"/>
  <c r="L148" i="138" s="1"/>
  <c r="L136" i="138"/>
  <c r="L117" i="147"/>
  <c r="L153" i="138"/>
  <c r="P53" i="137"/>
  <c r="O89" i="137"/>
  <c r="O208" i="138"/>
  <c r="M134" i="147"/>
  <c r="K65" i="134"/>
  <c r="J220" i="134"/>
  <c r="J216" i="134"/>
  <c r="J234" i="134"/>
  <c r="J236" i="134" s="1"/>
  <c r="M121" i="147"/>
  <c r="L132" i="134"/>
  <c r="M143" i="138"/>
  <c r="K225" i="134"/>
  <c r="L50" i="134"/>
  <c r="M62" i="138"/>
  <c r="M45" i="147"/>
  <c r="L59" i="147"/>
  <c r="N220" i="138"/>
  <c r="M210" i="134"/>
  <c r="N193" i="147"/>
  <c r="L57" i="147"/>
  <c r="L207" i="147"/>
  <c r="L63" i="147"/>
  <c r="N77" i="137"/>
  <c r="N130" i="138"/>
  <c r="O41" i="137"/>
  <c r="K143" i="134"/>
  <c r="N52" i="138"/>
  <c r="N65" i="137"/>
  <c r="O29" i="137"/>
  <c r="M74" i="137"/>
  <c r="M82" i="137" s="1"/>
  <c r="M127" i="138"/>
  <c r="L133" i="147"/>
  <c r="O31" i="137"/>
  <c r="N54" i="138"/>
  <c r="N67" i="137"/>
  <c r="K66" i="134"/>
  <c r="L208" i="147"/>
  <c r="N90" i="137"/>
  <c r="N209" i="138"/>
  <c r="O54" i="137"/>
  <c r="M49" i="147"/>
  <c r="L54" i="134"/>
  <c r="M66" i="138"/>
  <c r="M123" i="147"/>
  <c r="M145" i="138"/>
  <c r="L134" i="134"/>
  <c r="O55" i="137"/>
  <c r="N91" i="137"/>
  <c r="N210" i="138"/>
  <c r="K68" i="134"/>
  <c r="M118" i="147"/>
  <c r="L129" i="134"/>
  <c r="M140" i="138"/>
  <c r="K144" i="134"/>
  <c r="M120" i="147"/>
  <c r="M142" i="138"/>
  <c r="L131" i="134"/>
  <c r="L131" i="147"/>
  <c r="O45" i="137"/>
  <c r="N134" i="138"/>
  <c r="N81" i="137"/>
  <c r="L146" i="134"/>
  <c r="O27" i="137"/>
  <c r="N50" i="138"/>
  <c r="N63" i="137"/>
  <c r="L209" i="147"/>
  <c r="K63" i="134"/>
  <c r="M67" i="138"/>
  <c r="L55" i="134"/>
  <c r="M50" i="147"/>
  <c r="O56" i="137"/>
  <c r="N92" i="137"/>
  <c r="N211" i="138"/>
  <c r="K226" i="134"/>
  <c r="M221" i="138"/>
  <c r="L211" i="134"/>
  <c r="M194" i="147"/>
  <c r="L223" i="134"/>
  <c r="M197" i="147"/>
  <c r="M224" i="138"/>
  <c r="L214" i="134"/>
  <c r="M75" i="138"/>
  <c r="N93" i="137"/>
  <c r="O57" i="137"/>
  <c r="N212" i="138"/>
  <c r="K142" i="134"/>
  <c r="K222" i="134"/>
  <c r="M48" i="147"/>
  <c r="L53" i="134"/>
  <c r="M65" i="138"/>
  <c r="K224" i="134"/>
  <c r="O30" i="137"/>
  <c r="N66" i="137"/>
  <c r="N53" i="138"/>
  <c r="M119" i="147"/>
  <c r="L130" i="134"/>
  <c r="M141" i="138"/>
  <c r="J141" i="134"/>
  <c r="J155" i="134"/>
  <c r="J157" i="134" s="1"/>
  <c r="J137" i="134"/>
  <c r="K227" i="134"/>
  <c r="K221" i="134"/>
  <c r="N133" i="138"/>
  <c r="N80" i="137"/>
  <c r="O44" i="137"/>
  <c r="L58" i="147"/>
  <c r="M222" i="138"/>
  <c r="M195" i="147"/>
  <c r="L212" i="134"/>
  <c r="M191" i="147"/>
  <c r="L208" i="134"/>
  <c r="M218" i="138"/>
  <c r="N64" i="137"/>
  <c r="O28" i="137"/>
  <c r="N51" i="138"/>
  <c r="K69" i="134"/>
  <c r="M219" i="138"/>
  <c r="L209" i="134"/>
  <c r="M192" i="147"/>
  <c r="M58" i="137"/>
  <c r="N50" i="137"/>
  <c r="M205" i="138"/>
  <c r="M86" i="137"/>
  <c r="M94" i="137" s="1"/>
  <c r="N56" i="138"/>
  <c r="N69" i="137"/>
  <c r="O33" i="137"/>
  <c r="M205" i="147"/>
  <c r="K67" i="134"/>
  <c r="O39" i="137"/>
  <c r="N128" i="138"/>
  <c r="N75" i="137"/>
  <c r="L135" i="147"/>
  <c r="M124" i="147"/>
  <c r="M146" i="138"/>
  <c r="L135" i="134"/>
  <c r="K147" i="134"/>
  <c r="L70" i="147"/>
  <c r="L72" i="147" s="1"/>
  <c r="K145" i="134"/>
  <c r="N34" i="137"/>
  <c r="K129" i="147"/>
  <c r="K126" i="147"/>
  <c r="K143" i="147"/>
  <c r="K145" i="147" s="1"/>
  <c r="K76" i="134"/>
  <c r="K78" i="134" s="1"/>
  <c r="L60" i="147"/>
  <c r="M196" i="147"/>
  <c r="M223" i="138"/>
  <c r="L213" i="134"/>
  <c r="N122" i="147"/>
  <c r="M133" i="134"/>
  <c r="N144" i="138"/>
  <c r="O32" i="137"/>
  <c r="N55" i="138"/>
  <c r="N68" i="137"/>
  <c r="P43" i="137"/>
  <c r="O132" i="138"/>
  <c r="O79" i="137"/>
  <c r="K64" i="134"/>
  <c r="M46" i="147"/>
  <c r="M63" i="138"/>
  <c r="L51" i="134"/>
  <c r="L203" i="147"/>
  <c r="M56" i="147"/>
  <c r="N44" i="147"/>
  <c r="L62" i="134"/>
  <c r="N61" i="138"/>
  <c r="M49" i="134"/>
  <c r="P26" i="137"/>
  <c r="O49" i="138"/>
  <c r="O62" i="137"/>
  <c r="E46" i="137"/>
  <c r="J123" i="144" l="1"/>
  <c r="J179" i="152"/>
  <c r="J123" i="152"/>
  <c r="J11" i="144"/>
  <c r="L194" i="152"/>
  <c r="L138" i="152"/>
  <c r="L82" i="152"/>
  <c r="L26" i="152"/>
  <c r="L82" i="144"/>
  <c r="L26" i="144"/>
  <c r="L138" i="144"/>
  <c r="L194" i="144"/>
  <c r="K158" i="144"/>
  <c r="K102" i="144"/>
  <c r="K46" i="144"/>
  <c r="K214" i="144"/>
  <c r="K177" i="152"/>
  <c r="K9" i="152"/>
  <c r="K65" i="152"/>
  <c r="K121" i="152"/>
  <c r="K60" i="152"/>
  <c r="K4" i="152"/>
  <c r="K172" i="152"/>
  <c r="K116" i="152"/>
  <c r="K45" i="152"/>
  <c r="K157" i="152"/>
  <c r="K213" i="152"/>
  <c r="K101" i="152"/>
  <c r="K66" i="144"/>
  <c r="K10" i="144"/>
  <c r="K122" i="144"/>
  <c r="K178" i="144"/>
  <c r="K193" i="152"/>
  <c r="K137" i="152"/>
  <c r="K81" i="152"/>
  <c r="K25" i="152"/>
  <c r="K211" i="147"/>
  <c r="J151" i="152"/>
  <c r="J159" i="152" s="1"/>
  <c r="J207" i="152"/>
  <c r="J215" i="152" s="1"/>
  <c r="J39" i="152"/>
  <c r="J47" i="152" s="1"/>
  <c r="J95" i="152"/>
  <c r="J103" i="152" s="1"/>
  <c r="K177" i="144"/>
  <c r="K9" i="144"/>
  <c r="K65" i="144"/>
  <c r="K121" i="144"/>
  <c r="L42" i="152"/>
  <c r="L154" i="152"/>
  <c r="L98" i="152"/>
  <c r="L210" i="152"/>
  <c r="K152" i="144"/>
  <c r="K96" i="144"/>
  <c r="K208" i="144"/>
  <c r="K40" i="144"/>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214" i="152"/>
  <c r="K46" i="152"/>
  <c r="K158" i="152"/>
  <c r="K102" i="152"/>
  <c r="K191" i="144"/>
  <c r="K135" i="144"/>
  <c r="K79" i="144"/>
  <c r="K23" i="144"/>
  <c r="J67" i="152"/>
  <c r="K78" i="152"/>
  <c r="K22" i="152"/>
  <c r="K134" i="152"/>
  <c r="K190" i="152"/>
  <c r="K208" i="152"/>
  <c r="K152" i="152"/>
  <c r="K40" i="152"/>
  <c r="K96"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159" i="144" s="1"/>
  <c r="J95" i="144"/>
  <c r="J103" i="144" s="1"/>
  <c r="J39" i="144"/>
  <c r="J47" i="144" s="1"/>
  <c r="J207" i="144"/>
  <c r="J215" i="144" s="1"/>
  <c r="L171" i="152"/>
  <c r="L115" i="152"/>
  <c r="L3" i="152"/>
  <c r="L59" i="152"/>
  <c r="K97" i="152"/>
  <c r="K153" i="152"/>
  <c r="K41" i="152"/>
  <c r="K209" i="152"/>
  <c r="K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L76" i="134"/>
  <c r="L78" i="134" s="1"/>
  <c r="N70" i="137"/>
  <c r="M70" i="138"/>
  <c r="L58" i="134"/>
  <c r="K71" i="134"/>
  <c r="M53" i="147"/>
  <c r="L65" i="147"/>
  <c r="M214" i="134"/>
  <c r="N224" i="138"/>
  <c r="N197" i="147"/>
  <c r="O212" i="138"/>
  <c r="P57" i="137"/>
  <c r="O93" i="137"/>
  <c r="M130" i="147"/>
  <c r="N49" i="147"/>
  <c r="M54" i="134"/>
  <c r="N66" i="138"/>
  <c r="O122" i="147"/>
  <c r="N133" i="134"/>
  <c r="O144" i="138"/>
  <c r="O64" i="137"/>
  <c r="O51" i="138"/>
  <c r="P28" i="137"/>
  <c r="N62" i="138"/>
  <c r="M50" i="134"/>
  <c r="N45" i="147"/>
  <c r="M117" i="147"/>
  <c r="L128" i="134"/>
  <c r="M139" i="138"/>
  <c r="M148" i="138" s="1"/>
  <c r="M136" i="138"/>
  <c r="M153" i="138"/>
  <c r="L221" i="134"/>
  <c r="M209" i="147"/>
  <c r="O50" i="138"/>
  <c r="P27" i="137"/>
  <c r="O63" i="137"/>
  <c r="O210" i="138"/>
  <c r="P55" i="137"/>
  <c r="O91" i="137"/>
  <c r="O34" i="137"/>
  <c r="O68" i="137"/>
  <c r="P32" i="137"/>
  <c r="O55" i="138"/>
  <c r="M203" i="147"/>
  <c r="M131" i="147"/>
  <c r="L147" i="134"/>
  <c r="O65" i="137"/>
  <c r="P29" i="137"/>
  <c r="O52" i="138"/>
  <c r="P208" i="138"/>
  <c r="P89" i="137"/>
  <c r="Q53" i="137"/>
  <c r="L225" i="134"/>
  <c r="M53" i="134"/>
  <c r="N65" i="138"/>
  <c r="N48" i="147"/>
  <c r="M209" i="134"/>
  <c r="N192" i="147"/>
  <c r="N219" i="138"/>
  <c r="M207" i="147"/>
  <c r="M206" i="147"/>
  <c r="M135" i="147"/>
  <c r="N64" i="138"/>
  <c r="N47" i="147"/>
  <c r="M52" i="134"/>
  <c r="M57" i="147"/>
  <c r="L143" i="147"/>
  <c r="L145" i="147" s="1"/>
  <c r="L129" i="147"/>
  <c r="L126" i="147"/>
  <c r="O88" i="137"/>
  <c r="O207" i="138"/>
  <c r="P52" i="137"/>
  <c r="M70" i="147"/>
  <c r="M72" i="147" s="1"/>
  <c r="M146" i="134"/>
  <c r="O56" i="138"/>
  <c r="P33" i="137"/>
  <c r="O69" i="137"/>
  <c r="O53" i="138"/>
  <c r="O66" i="137"/>
  <c r="P30" i="137"/>
  <c r="L224" i="134"/>
  <c r="N124" i="147"/>
  <c r="M135" i="134"/>
  <c r="N146" i="138"/>
  <c r="L142" i="134"/>
  <c r="N118" i="147"/>
  <c r="M129" i="134"/>
  <c r="N140" i="138"/>
  <c r="O128" i="138"/>
  <c r="P39" i="137"/>
  <c r="O75" i="137"/>
  <c r="M63" i="147"/>
  <c r="Q43" i="137"/>
  <c r="P79" i="137"/>
  <c r="P132" i="138"/>
  <c r="L227" i="134"/>
  <c r="N195" i="147"/>
  <c r="N222" i="138"/>
  <c r="M212" i="134"/>
  <c r="N205" i="147"/>
  <c r="N119" i="147"/>
  <c r="N141" i="138"/>
  <c r="M130" i="134"/>
  <c r="M223" i="134"/>
  <c r="O193" i="147"/>
  <c r="N210" i="134"/>
  <c r="O220" i="138"/>
  <c r="N67" i="138"/>
  <c r="N50" i="147"/>
  <c r="M55" i="134"/>
  <c r="L143" i="134"/>
  <c r="N134" i="147"/>
  <c r="P45" i="137"/>
  <c r="O134" i="138"/>
  <c r="O81" i="137"/>
  <c r="L67" i="134"/>
  <c r="L63" i="134"/>
  <c r="N58" i="138"/>
  <c r="L226" i="134"/>
  <c r="N51" i="147"/>
  <c r="N68" i="138"/>
  <c r="M56" i="134"/>
  <c r="M61" i="147"/>
  <c r="K155" i="134"/>
  <c r="K157" i="134" s="1"/>
  <c r="K141" i="134"/>
  <c r="K137" i="134"/>
  <c r="O133" i="138"/>
  <c r="O80" i="137"/>
  <c r="P44" i="137"/>
  <c r="P54" i="137"/>
  <c r="O209" i="138"/>
  <c r="O90" i="137"/>
  <c r="M59" i="147"/>
  <c r="N63" i="138"/>
  <c r="N46" i="147"/>
  <c r="M51" i="134"/>
  <c r="O54" i="138"/>
  <c r="O67" i="137"/>
  <c r="P31" i="137"/>
  <c r="N75" i="138"/>
  <c r="M214" i="138"/>
  <c r="M217" i="138"/>
  <c r="M226" i="138" s="1"/>
  <c r="M231" i="138"/>
  <c r="L207" i="134"/>
  <c r="M190" i="147"/>
  <c r="L66" i="134"/>
  <c r="N196" i="147"/>
  <c r="N223" i="138"/>
  <c r="M213" i="134"/>
  <c r="K216" i="134"/>
  <c r="K234" i="134"/>
  <c r="K236" i="134" s="1"/>
  <c r="K220" i="134"/>
  <c r="O92" i="137"/>
  <c r="P56" i="137"/>
  <c r="O211" i="138"/>
  <c r="N120" i="147"/>
  <c r="N142" i="138"/>
  <c r="M131" i="134"/>
  <c r="M133" i="147"/>
  <c r="L216" i="147"/>
  <c r="L218" i="147" s="1"/>
  <c r="L202" i="147"/>
  <c r="L199" i="147"/>
  <c r="L64" i="134"/>
  <c r="M136" i="147"/>
  <c r="M204" i="147"/>
  <c r="M62" i="147"/>
  <c r="P51" i="137"/>
  <c r="O87" i="137"/>
  <c r="O206" i="138"/>
  <c r="P40" i="137"/>
  <c r="O76" i="137"/>
  <c r="O129" i="138"/>
  <c r="M208" i="147"/>
  <c r="L144" i="134"/>
  <c r="N221" i="138"/>
  <c r="N194" i="147"/>
  <c r="M211" i="134"/>
  <c r="N86" i="137"/>
  <c r="N94" i="137" s="1"/>
  <c r="N205" i="138"/>
  <c r="N58" i="137"/>
  <c r="O50" i="137"/>
  <c r="N123" i="147"/>
  <c r="N145" i="138"/>
  <c r="M134" i="134"/>
  <c r="L145" i="134"/>
  <c r="L222" i="134"/>
  <c r="L68" i="134"/>
  <c r="N218" i="138"/>
  <c r="N191" i="147"/>
  <c r="M208" i="134"/>
  <c r="L69" i="134"/>
  <c r="L148" i="134"/>
  <c r="M60" i="147"/>
  <c r="P41" i="137"/>
  <c r="O77" i="137"/>
  <c r="O130" i="138"/>
  <c r="L65" i="134"/>
  <c r="M132" i="147"/>
  <c r="M58" i="147"/>
  <c r="O44" i="147"/>
  <c r="N56" i="147"/>
  <c r="M62" i="134"/>
  <c r="O61" i="138"/>
  <c r="N49" i="134"/>
  <c r="P62" i="137"/>
  <c r="P49" i="138"/>
  <c r="Q26" i="137"/>
  <c r="F46" i="137"/>
  <c r="K123" i="144" l="1"/>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L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46" i="152"/>
  <c r="L214" i="152"/>
  <c r="L158" i="152"/>
  <c r="L102" i="152"/>
  <c r="L175" i="144"/>
  <c r="L63" i="144"/>
  <c r="L7" i="144"/>
  <c r="L119" i="144"/>
  <c r="L61" i="144"/>
  <c r="L117" i="144"/>
  <c r="L173" i="144"/>
  <c r="L5" i="144"/>
  <c r="M210" i="144"/>
  <c r="M154" i="144"/>
  <c r="M42" i="144"/>
  <c r="M98" i="144"/>
  <c r="L60" i="152"/>
  <c r="L172" i="152"/>
  <c r="L116" i="152"/>
  <c r="L4" i="152"/>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158" i="144"/>
  <c r="L102" i="144"/>
  <c r="L46" i="144"/>
  <c r="L214" i="144"/>
  <c r="L7" i="152"/>
  <c r="L119" i="152"/>
  <c r="L63" i="152"/>
  <c r="L175" i="152"/>
  <c r="K229" i="134"/>
  <c r="K151" i="144"/>
  <c r="K159" i="144" s="1"/>
  <c r="K95" i="144"/>
  <c r="K103" i="144" s="1"/>
  <c r="K207" i="144"/>
  <c r="K215" i="144" s="1"/>
  <c r="K39" i="144"/>
  <c r="K47" i="144" s="1"/>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L211" i="147"/>
  <c r="K151" i="152"/>
  <c r="K159" i="152" s="1"/>
  <c r="K207" i="152"/>
  <c r="K215" i="152" s="1"/>
  <c r="K95" i="152"/>
  <c r="K103" i="152" s="1"/>
  <c r="K39" i="152"/>
  <c r="K47" i="152" s="1"/>
  <c r="L208" i="152"/>
  <c r="L152" i="152"/>
  <c r="L40" i="152"/>
  <c r="L96" i="152"/>
  <c r="K150" i="134"/>
  <c r="M65" i="147"/>
  <c r="L71" i="134"/>
  <c r="O70" i="137"/>
  <c r="N70" i="138"/>
  <c r="N53" i="147"/>
  <c r="P34" i="137"/>
  <c r="N203" i="147"/>
  <c r="O123" i="147"/>
  <c r="O145" i="138"/>
  <c r="N134" i="134"/>
  <c r="N204" i="147"/>
  <c r="M63" i="134"/>
  <c r="P207" i="138"/>
  <c r="P88" i="137"/>
  <c r="Q52" i="137"/>
  <c r="M222" i="134"/>
  <c r="O119" i="147"/>
  <c r="O141" i="138"/>
  <c r="N130" i="134"/>
  <c r="O63" i="138"/>
  <c r="O46" i="147"/>
  <c r="N51" i="134"/>
  <c r="N132" i="147"/>
  <c r="N208" i="134"/>
  <c r="O218" i="138"/>
  <c r="O191" i="147"/>
  <c r="O223" i="138"/>
  <c r="O196" i="147"/>
  <c r="N213" i="134"/>
  <c r="P91" i="137"/>
  <c r="P210" i="138"/>
  <c r="Q55" i="137"/>
  <c r="N146" i="134"/>
  <c r="M147" i="134"/>
  <c r="N58" i="147"/>
  <c r="Q89" i="137"/>
  <c r="Q208" i="138"/>
  <c r="R53" i="137"/>
  <c r="Q27" i="137"/>
  <c r="P50" i="138"/>
  <c r="P63" i="137"/>
  <c r="N135" i="147"/>
  <c r="M69" i="134"/>
  <c r="N136" i="147"/>
  <c r="O62" i="138"/>
  <c r="O45" i="147"/>
  <c r="N50" i="134"/>
  <c r="M67" i="134"/>
  <c r="P77" i="137"/>
  <c r="P130" i="138"/>
  <c r="Q41" i="137"/>
  <c r="O205" i="138"/>
  <c r="O86" i="137"/>
  <c r="O94" i="137" s="1"/>
  <c r="P50" i="137"/>
  <c r="O58" i="137"/>
  <c r="R43" i="137"/>
  <c r="Q79" i="137"/>
  <c r="Q132" i="138"/>
  <c r="M65" i="134"/>
  <c r="O210" i="134"/>
  <c r="P193" i="147"/>
  <c r="P220" i="138"/>
  <c r="N61" i="147"/>
  <c r="O58" i="138"/>
  <c r="N63" i="147"/>
  <c r="N223" i="134"/>
  <c r="N59" i="147"/>
  <c r="O64" i="138"/>
  <c r="O47" i="147"/>
  <c r="N52" i="134"/>
  <c r="N190" i="147"/>
  <c r="N231" i="138"/>
  <c r="N217" i="138"/>
  <c r="N226" i="138" s="1"/>
  <c r="M207" i="134"/>
  <c r="N214" i="138"/>
  <c r="M226" i="134"/>
  <c r="O205" i="147"/>
  <c r="P53" i="138"/>
  <c r="P66" i="137"/>
  <c r="Q30" i="137"/>
  <c r="Q29" i="137"/>
  <c r="P52" i="138"/>
  <c r="P65" i="137"/>
  <c r="Q40" i="137"/>
  <c r="P76" i="137"/>
  <c r="P129" i="138"/>
  <c r="Q31" i="137"/>
  <c r="P67" i="137"/>
  <c r="P54" i="138"/>
  <c r="M225" i="134"/>
  <c r="P134" i="138"/>
  <c r="P81" i="137"/>
  <c r="Q45" i="137"/>
  <c r="Q32" i="137"/>
  <c r="P68" i="137"/>
  <c r="P55" i="138"/>
  <c r="N209" i="134"/>
  <c r="O192" i="147"/>
  <c r="O219" i="138"/>
  <c r="M64" i="134"/>
  <c r="P122" i="147"/>
  <c r="O133" i="134"/>
  <c r="P144" i="138"/>
  <c r="O197" i="147"/>
  <c r="N214" i="134"/>
  <c r="O224" i="138"/>
  <c r="N206" i="147"/>
  <c r="N211" i="134"/>
  <c r="O194" i="147"/>
  <c r="O221" i="138"/>
  <c r="P69" i="137"/>
  <c r="P56" i="138"/>
  <c r="Q33" i="137"/>
  <c r="N209" i="147"/>
  <c r="N70" i="147"/>
  <c r="N72" i="147" s="1"/>
  <c r="P206" i="138"/>
  <c r="Q51" i="137"/>
  <c r="P87" i="137"/>
  <c r="O120" i="147"/>
  <c r="N131" i="134"/>
  <c r="O142" i="138"/>
  <c r="M148" i="134"/>
  <c r="M76" i="134"/>
  <c r="M78" i="134" s="1"/>
  <c r="M202" i="147"/>
  <c r="M199" i="147"/>
  <c r="M216" i="147"/>
  <c r="M218" i="147" s="1"/>
  <c r="N131" i="147"/>
  <c r="M142" i="134"/>
  <c r="O51" i="147"/>
  <c r="N56" i="134"/>
  <c r="O68" i="138"/>
  <c r="L155" i="134"/>
  <c r="L157" i="134" s="1"/>
  <c r="L141" i="134"/>
  <c r="L137" i="134"/>
  <c r="N57" i="147"/>
  <c r="O124" i="147"/>
  <c r="N135" i="134"/>
  <c r="O146" i="138"/>
  <c r="O50" i="147"/>
  <c r="O67" i="138"/>
  <c r="N55" i="134"/>
  <c r="M144" i="134"/>
  <c r="N207" i="147"/>
  <c r="N60" i="147"/>
  <c r="Q28" i="137"/>
  <c r="P51" i="138"/>
  <c r="P64" i="137"/>
  <c r="M66" i="134"/>
  <c r="Q56" i="137"/>
  <c r="P92" i="137"/>
  <c r="P211" i="138"/>
  <c r="O49" i="147"/>
  <c r="O66" i="138"/>
  <c r="N54" i="134"/>
  <c r="O222" i="138"/>
  <c r="N212" i="134"/>
  <c r="O195" i="147"/>
  <c r="M68" i="134"/>
  <c r="O134" i="147"/>
  <c r="N62" i="147"/>
  <c r="M58" i="134"/>
  <c r="N208" i="147"/>
  <c r="P75" i="137"/>
  <c r="P128" i="138"/>
  <c r="Q39" i="137"/>
  <c r="O65" i="138"/>
  <c r="N53" i="134"/>
  <c r="O48" i="147"/>
  <c r="Q57" i="137"/>
  <c r="P212" i="138"/>
  <c r="P93" i="137"/>
  <c r="M224" i="134"/>
  <c r="M143" i="134"/>
  <c r="O118" i="147"/>
  <c r="N129" i="134"/>
  <c r="O140" i="138"/>
  <c r="O75" i="138"/>
  <c r="P90" i="137"/>
  <c r="Q54" i="137"/>
  <c r="P209" i="138"/>
  <c r="M221" i="134"/>
  <c r="L220" i="134"/>
  <c r="L216" i="134"/>
  <c r="L234" i="134"/>
  <c r="L236" i="134" s="1"/>
  <c r="Q44" i="137"/>
  <c r="P80" i="137"/>
  <c r="P133" i="138"/>
  <c r="N130" i="147"/>
  <c r="M143" i="147"/>
  <c r="M145" i="147" s="1"/>
  <c r="M129" i="147"/>
  <c r="M126" i="147"/>
  <c r="M227" i="134"/>
  <c r="O56" i="147"/>
  <c r="P44" i="147"/>
  <c r="N62" i="134"/>
  <c r="P61" i="138"/>
  <c r="O49" i="134"/>
  <c r="Q49" i="138"/>
  <c r="Q62" i="137"/>
  <c r="R26" i="137"/>
  <c r="G46" i="137"/>
  <c r="L11" i="152" l="1"/>
  <c r="L123" i="152"/>
  <c r="L179" i="144"/>
  <c r="L179" i="152"/>
  <c r="L123" i="144"/>
  <c r="L67" i="152"/>
  <c r="L11" i="144"/>
  <c r="L67" i="144"/>
  <c r="M43" i="152"/>
  <c r="M211" i="152"/>
  <c r="M99" i="152"/>
  <c r="M155" i="152"/>
  <c r="M40" i="152"/>
  <c r="M96" i="152"/>
  <c r="M152" i="152"/>
  <c r="M208" i="152"/>
  <c r="M63" i="152"/>
  <c r="M175" i="152"/>
  <c r="M119" i="152"/>
  <c r="M7" i="152"/>
  <c r="M211" i="147"/>
  <c r="L151" i="152"/>
  <c r="L159" i="152" s="1"/>
  <c r="L207" i="152"/>
  <c r="L215" i="152" s="1"/>
  <c r="L39" i="152"/>
  <c r="L47" i="152" s="1"/>
  <c r="L95" i="152"/>
  <c r="L103" i="152" s="1"/>
  <c r="L229" i="134"/>
  <c r="L207" i="144"/>
  <c r="L215" i="144" s="1"/>
  <c r="L151" i="144"/>
  <c r="L159" i="144" s="1"/>
  <c r="L95" i="144"/>
  <c r="L103" i="144" s="1"/>
  <c r="L39" i="144"/>
  <c r="L47" i="144" s="1"/>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116" i="144"/>
  <c r="M4" i="144"/>
  <c r="M60" i="144"/>
  <c r="M172"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M158" i="144"/>
  <c r="M102" i="144"/>
  <c r="M46" i="144"/>
  <c r="M214" i="144"/>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46" i="152"/>
  <c r="M214" i="152"/>
  <c r="M158" i="152"/>
  <c r="M102" i="152"/>
  <c r="M195" i="144"/>
  <c r="M139" i="144"/>
  <c r="M27" i="144"/>
  <c r="M83" i="144"/>
  <c r="M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O70" i="147"/>
  <c r="O72" i="147" s="1"/>
  <c r="P75" i="138"/>
  <c r="P70" i="137"/>
  <c r="N65" i="147"/>
  <c r="N76" i="134"/>
  <c r="N78" i="134" s="1"/>
  <c r="O70" i="138"/>
  <c r="M71" i="134"/>
  <c r="P64" i="138"/>
  <c r="P47" i="147"/>
  <c r="O52" i="134"/>
  <c r="P210" i="134"/>
  <c r="Q220" i="138"/>
  <c r="Q193" i="147"/>
  <c r="O51" i="134"/>
  <c r="P46" i="147"/>
  <c r="P63" i="138"/>
  <c r="Q52" i="138"/>
  <c r="Q65" i="137"/>
  <c r="R29" i="137"/>
  <c r="R28" i="137"/>
  <c r="Q51" i="138"/>
  <c r="Q64" i="137"/>
  <c r="N69" i="134"/>
  <c r="N225" i="134"/>
  <c r="P197" i="147"/>
  <c r="O214" i="134"/>
  <c r="P224" i="138"/>
  <c r="P51" i="147"/>
  <c r="P68" i="138"/>
  <c r="O56" i="134"/>
  <c r="Q212" i="138"/>
  <c r="Q93" i="137"/>
  <c r="R57" i="137"/>
  <c r="P194" i="147"/>
  <c r="O211" i="134"/>
  <c r="P221" i="138"/>
  <c r="R32" i="137"/>
  <c r="Q68" i="137"/>
  <c r="Q55" i="138"/>
  <c r="N63" i="134"/>
  <c r="Q91" i="137"/>
  <c r="Q210" i="138"/>
  <c r="R55" i="137"/>
  <c r="P192" i="147"/>
  <c r="P219" i="138"/>
  <c r="O209" i="134"/>
  <c r="O129" i="134"/>
  <c r="P140" i="138"/>
  <c r="P118" i="147"/>
  <c r="O62" i="147"/>
  <c r="O223" i="134"/>
  <c r="N226" i="134"/>
  <c r="N67" i="134"/>
  <c r="O208" i="147"/>
  <c r="O58" i="147"/>
  <c r="O53" i="147"/>
  <c r="Q34" i="137"/>
  <c r="P124" i="147"/>
  <c r="P146" i="138"/>
  <c r="O135" i="134"/>
  <c r="P123" i="147"/>
  <c r="P145" i="138"/>
  <c r="O134" i="134"/>
  <c r="N142" i="134"/>
  <c r="O61" i="147"/>
  <c r="O136" i="147"/>
  <c r="O209" i="147"/>
  <c r="N65" i="134"/>
  <c r="Q122" i="147"/>
  <c r="Q144" i="138"/>
  <c r="P133" i="134"/>
  <c r="O203" i="147"/>
  <c r="N147" i="134"/>
  <c r="O208" i="134"/>
  <c r="P191" i="147"/>
  <c r="P218" i="138"/>
  <c r="O214" i="138"/>
  <c r="N207" i="134"/>
  <c r="O231" i="138"/>
  <c r="O190" i="147"/>
  <c r="O217" i="138"/>
  <c r="O226" i="138" s="1"/>
  <c r="Q66" i="137"/>
  <c r="R30" i="137"/>
  <c r="Q53" i="138"/>
  <c r="O131" i="147"/>
  <c r="Q209" i="138"/>
  <c r="Q90" i="137"/>
  <c r="R54" i="137"/>
  <c r="R45" i="137"/>
  <c r="Q81" i="137"/>
  <c r="Q134" i="138"/>
  <c r="P205" i="147"/>
  <c r="P58" i="138"/>
  <c r="N148" i="134"/>
  <c r="P49" i="147"/>
  <c r="P66" i="138"/>
  <c r="O54" i="134"/>
  <c r="O130" i="147"/>
  <c r="P223" i="138"/>
  <c r="O213" i="134"/>
  <c r="P196" i="147"/>
  <c r="R31" i="137"/>
  <c r="Q54" i="138"/>
  <c r="Q67" i="137"/>
  <c r="O59" i="147"/>
  <c r="R208" i="138"/>
  <c r="S53" i="137"/>
  <c r="R89" i="137"/>
  <c r="O204" i="147"/>
  <c r="R44" i="137"/>
  <c r="Q80" i="137"/>
  <c r="Q133" i="138"/>
  <c r="N144" i="134"/>
  <c r="P119" i="147"/>
  <c r="P141" i="138"/>
  <c r="O130" i="134"/>
  <c r="R79" i="137"/>
  <c r="R132" i="138"/>
  <c r="S43" i="137"/>
  <c r="N221" i="134"/>
  <c r="O135" i="147"/>
  <c r="O207" i="147"/>
  <c r="P48" i="147"/>
  <c r="O53" i="134"/>
  <c r="P65" i="138"/>
  <c r="O60" i="147"/>
  <c r="N224" i="134"/>
  <c r="R56" i="137"/>
  <c r="Q211" i="138"/>
  <c r="Q92" i="137"/>
  <c r="O146" i="134"/>
  <c r="O50" i="134"/>
  <c r="P62" i="138"/>
  <c r="P45" i="147"/>
  <c r="Q206" i="138"/>
  <c r="Q87" i="137"/>
  <c r="R51" i="137"/>
  <c r="N64" i="134"/>
  <c r="Q130" i="138"/>
  <c r="R41" i="137"/>
  <c r="Q77" i="137"/>
  <c r="P120" i="147"/>
  <c r="P142" i="138"/>
  <c r="O131" i="134"/>
  <c r="N143" i="134"/>
  <c r="O63" i="147"/>
  <c r="Q56" i="138"/>
  <c r="Q69" i="137"/>
  <c r="R33" i="137"/>
  <c r="N222" i="134"/>
  <c r="O55" i="134"/>
  <c r="P50" i="147"/>
  <c r="P67" i="138"/>
  <c r="Q207" i="138"/>
  <c r="Q88" i="137"/>
  <c r="R52" i="137"/>
  <c r="N66" i="134"/>
  <c r="O206" i="147"/>
  <c r="O57" i="147"/>
  <c r="N68" i="134"/>
  <c r="P195" i="147"/>
  <c r="P222" i="138"/>
  <c r="O212" i="134"/>
  <c r="Q75" i="137"/>
  <c r="Q128" i="138"/>
  <c r="R39" i="137"/>
  <c r="M234" i="134"/>
  <c r="M236" i="134" s="1"/>
  <c r="M220" i="134"/>
  <c r="N227" i="134"/>
  <c r="N202" i="147"/>
  <c r="N199" i="147"/>
  <c r="N216" i="147"/>
  <c r="N218" i="147" s="1"/>
  <c r="O132" i="147"/>
  <c r="P134" i="147"/>
  <c r="Q129" i="138"/>
  <c r="Q76" i="137"/>
  <c r="R40" i="137"/>
  <c r="P86" i="137"/>
  <c r="P94" i="137" s="1"/>
  <c r="Q50" i="137"/>
  <c r="P58" i="137"/>
  <c r="P205" i="138"/>
  <c r="Q50" i="138"/>
  <c r="Q63" i="137"/>
  <c r="R27" i="137"/>
  <c r="P56" i="147"/>
  <c r="Q44" i="147"/>
  <c r="O62" i="134"/>
  <c r="R49" i="138"/>
  <c r="R62" i="137"/>
  <c r="S26" i="137"/>
  <c r="Q61" i="138"/>
  <c r="P49" i="134"/>
  <c r="H46" i="137"/>
  <c r="M67" i="152" l="1"/>
  <c r="M11" i="144"/>
  <c r="M179" i="152"/>
  <c r="M123" i="144"/>
  <c r="M11" i="152"/>
  <c r="M123" i="152"/>
  <c r="M179" i="144"/>
  <c r="M67" i="144"/>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N211" i="147"/>
  <c r="M207" i="152"/>
  <c r="M215" i="152" s="1"/>
  <c r="M39" i="152"/>
  <c r="M47" i="152" s="1"/>
  <c r="M151" i="152"/>
  <c r="M159" i="152" s="1"/>
  <c r="M95" i="152"/>
  <c r="M103" i="152" s="1"/>
  <c r="O138" i="144"/>
  <c r="O194" i="144"/>
  <c r="O82" i="144"/>
  <c r="O26" i="144"/>
  <c r="N195" i="144"/>
  <c r="N139" i="144"/>
  <c r="N27" i="144"/>
  <c r="N83" i="144"/>
  <c r="N64" i="144"/>
  <c r="N176" i="144"/>
  <c r="N120" i="144"/>
  <c r="N8" i="144"/>
  <c r="N158" i="144"/>
  <c r="N102" i="144"/>
  <c r="N214" i="144"/>
  <c r="N46"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159" i="144" s="1"/>
  <c r="M95" i="144"/>
  <c r="M103" i="144" s="1"/>
  <c r="M39" i="144"/>
  <c r="M47" i="144" s="1"/>
  <c r="N177" i="152"/>
  <c r="N121" i="152"/>
  <c r="N65" i="152"/>
  <c r="N9" i="152"/>
  <c r="N83" i="152"/>
  <c r="N195" i="152"/>
  <c r="N27" i="152"/>
  <c r="N139" i="152"/>
  <c r="N213" i="152"/>
  <c r="N157" i="152"/>
  <c r="N101" i="152"/>
  <c r="N45" i="152"/>
  <c r="N63" i="152"/>
  <c r="N119" i="152"/>
  <c r="N175" i="152"/>
  <c r="N7" i="152"/>
  <c r="N214" i="152"/>
  <c r="N158" i="152"/>
  <c r="N102" i="152"/>
  <c r="N46"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Q75" i="138"/>
  <c r="O65" i="147"/>
  <c r="O58" i="134"/>
  <c r="Q70" i="137"/>
  <c r="O76" i="134"/>
  <c r="O78" i="134" s="1"/>
  <c r="N71" i="134"/>
  <c r="P70" i="138"/>
  <c r="O207" i="134"/>
  <c r="P231" i="138"/>
  <c r="P217" i="138"/>
  <c r="P226" i="138" s="1"/>
  <c r="P190" i="147"/>
  <c r="P214" i="138"/>
  <c r="Q192" i="147"/>
  <c r="P209" i="134"/>
  <c r="Q219" i="138"/>
  <c r="P60" i="147"/>
  <c r="O67" i="134"/>
  <c r="Q205" i="138"/>
  <c r="Q58" i="137"/>
  <c r="R50" i="137"/>
  <c r="Q86" i="137"/>
  <c r="Q94" i="137" s="1"/>
  <c r="Q67" i="138"/>
  <c r="P55" i="134"/>
  <c r="Q50" i="147"/>
  <c r="P62" i="147"/>
  <c r="R64" i="137"/>
  <c r="R51" i="138"/>
  <c r="S28" i="137"/>
  <c r="O147" i="134"/>
  <c r="S29" i="137"/>
  <c r="R52" i="138"/>
  <c r="R65" i="137"/>
  <c r="P129" i="134"/>
  <c r="Q118" i="147"/>
  <c r="Q140" i="138"/>
  <c r="O224" i="134"/>
  <c r="O63" i="134"/>
  <c r="P135" i="147"/>
  <c r="P206" i="147"/>
  <c r="Q47" i="147"/>
  <c r="P52" i="134"/>
  <c r="Q64" i="138"/>
  <c r="T43" i="137"/>
  <c r="S79" i="137"/>
  <c r="S132" i="138"/>
  <c r="R34" i="137"/>
  <c r="P56" i="134"/>
  <c r="Q51" i="147"/>
  <c r="Q68" i="138"/>
  <c r="R122" i="147"/>
  <c r="R144" i="138"/>
  <c r="Q133" i="134"/>
  <c r="R193" i="147"/>
  <c r="R220" i="138"/>
  <c r="Q210" i="134"/>
  <c r="Q124" i="147"/>
  <c r="Q146" i="138"/>
  <c r="P135" i="134"/>
  <c r="P58" i="147"/>
  <c r="P207" i="147"/>
  <c r="P136" i="147"/>
  <c r="P214" i="134"/>
  <c r="Q224" i="138"/>
  <c r="Q197" i="147"/>
  <c r="O64" i="134"/>
  <c r="Q196" i="147"/>
  <c r="P213" i="134"/>
  <c r="Q223" i="138"/>
  <c r="O143" i="134"/>
  <c r="R81" i="137"/>
  <c r="R134" i="138"/>
  <c r="S45" i="137"/>
  <c r="P130" i="147"/>
  <c r="O69" i="134"/>
  <c r="Q205" i="147"/>
  <c r="O216" i="147"/>
  <c r="O218" i="147" s="1"/>
  <c r="O199" i="147"/>
  <c r="O202" i="147"/>
  <c r="O68" i="134"/>
  <c r="O225" i="134"/>
  <c r="O148" i="134"/>
  <c r="P146" i="134"/>
  <c r="P131" i="147"/>
  <c r="P54" i="134"/>
  <c r="Q66" i="138"/>
  <c r="Q49" i="147"/>
  <c r="O142" i="134"/>
  <c r="P63" i="147"/>
  <c r="P223" i="134"/>
  <c r="Q62" i="138"/>
  <c r="Q45" i="147"/>
  <c r="P50" i="134"/>
  <c r="R88" i="137"/>
  <c r="R207" i="138"/>
  <c r="S52" i="137"/>
  <c r="Q120" i="147"/>
  <c r="Q142" i="138"/>
  <c r="P131" i="134"/>
  <c r="P51" i="134"/>
  <c r="Q46" i="147"/>
  <c r="Q63" i="138"/>
  <c r="N234" i="134"/>
  <c r="N236" i="134" s="1"/>
  <c r="N216" i="134"/>
  <c r="N220" i="134"/>
  <c r="T53" i="137"/>
  <c r="S208" i="138"/>
  <c r="S89" i="137"/>
  <c r="S57" i="137"/>
  <c r="R93" i="137"/>
  <c r="R212" i="138"/>
  <c r="R211" i="138"/>
  <c r="S56" i="137"/>
  <c r="R92" i="137"/>
  <c r="R90" i="137"/>
  <c r="S54" i="137"/>
  <c r="R209" i="138"/>
  <c r="O144" i="134"/>
  <c r="R54" i="138"/>
  <c r="R67" i="137"/>
  <c r="S31" i="137"/>
  <c r="P211" i="134"/>
  <c r="Q221" i="138"/>
  <c r="Q194" i="147"/>
  <c r="Q134" i="147"/>
  <c r="O222" i="134"/>
  <c r="O65" i="134"/>
  <c r="R66" i="137"/>
  <c r="S30" i="137"/>
  <c r="R53" i="138"/>
  <c r="O66" i="134"/>
  <c r="R87" i="137"/>
  <c r="R206" i="138"/>
  <c r="S51" i="137"/>
  <c r="P61" i="147"/>
  <c r="R55" i="138"/>
  <c r="S32" i="137"/>
  <c r="R68" i="137"/>
  <c r="Q119" i="147"/>
  <c r="Q141" i="138"/>
  <c r="P130" i="134"/>
  <c r="R69" i="137"/>
  <c r="S33" i="137"/>
  <c r="R56" i="138"/>
  <c r="P208" i="147"/>
  <c r="O227" i="134"/>
  <c r="P59" i="147"/>
  <c r="R77" i="137"/>
  <c r="R130" i="138"/>
  <c r="S41" i="137"/>
  <c r="S44" i="137"/>
  <c r="R80" i="137"/>
  <c r="R133" i="138"/>
  <c r="Q195" i="147"/>
  <c r="Q222" i="138"/>
  <c r="P212" i="134"/>
  <c r="P53" i="147"/>
  <c r="P70" i="147"/>
  <c r="P72" i="147" s="1"/>
  <c r="S40" i="137"/>
  <c r="R129" i="138"/>
  <c r="R76" i="137"/>
  <c r="P208" i="134"/>
  <c r="Q218" i="138"/>
  <c r="Q191" i="147"/>
  <c r="S39" i="137"/>
  <c r="R75" i="137"/>
  <c r="R128" i="138"/>
  <c r="P57" i="147"/>
  <c r="Q58" i="138"/>
  <c r="P203" i="147"/>
  <c r="O221" i="134"/>
  <c r="P132" i="147"/>
  <c r="Q123" i="147"/>
  <c r="Q145" i="138"/>
  <c r="P134" i="134"/>
  <c r="O226" i="134"/>
  <c r="P204" i="147"/>
  <c r="P209" i="147"/>
  <c r="S27" i="137"/>
  <c r="R50" i="138"/>
  <c r="R63" i="137"/>
  <c r="Q48" i="147"/>
  <c r="P53" i="134"/>
  <c r="Q65" i="138"/>
  <c r="S55" i="137"/>
  <c r="R210" i="138"/>
  <c r="R91" i="137"/>
  <c r="R44" i="147"/>
  <c r="Q56" i="147"/>
  <c r="P62" i="134"/>
  <c r="S49" i="138"/>
  <c r="S62" i="137"/>
  <c r="T26" i="137"/>
  <c r="R61" i="138"/>
  <c r="Q49" i="134"/>
  <c r="I46" i="137"/>
  <c r="N11" i="144" l="1"/>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214" i="144"/>
  <c r="O158" i="144"/>
  <c r="O46" i="144"/>
  <c r="O102" i="144"/>
  <c r="O157" i="152"/>
  <c r="O101" i="152"/>
  <c r="O45" i="152"/>
  <c r="O213" i="152"/>
  <c r="O61" i="144"/>
  <c r="O117" i="144"/>
  <c r="O173" i="144"/>
  <c r="O5" i="144"/>
  <c r="P82" i="152"/>
  <c r="P26" i="152"/>
  <c r="P138" i="152"/>
  <c r="P194" i="152"/>
  <c r="N229" i="134"/>
  <c r="N207" i="144"/>
  <c r="N215" i="144" s="1"/>
  <c r="N151" i="144"/>
  <c r="N159" i="144" s="1"/>
  <c r="N95" i="144"/>
  <c r="N103" i="144" s="1"/>
  <c r="N39" i="144"/>
  <c r="N47" i="144" s="1"/>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O211" i="147"/>
  <c r="N95" i="152"/>
  <c r="N103" i="152" s="1"/>
  <c r="N151" i="152"/>
  <c r="N159" i="152" s="1"/>
  <c r="N207" i="152"/>
  <c r="N215" i="152" s="1"/>
  <c r="N39" i="152"/>
  <c r="N47" i="152" s="1"/>
  <c r="O83" i="152"/>
  <c r="O139" i="152"/>
  <c r="O195" i="152"/>
  <c r="O27" i="152"/>
  <c r="O190" i="152"/>
  <c r="O78" i="152"/>
  <c r="O22" i="152"/>
  <c r="O134" i="152"/>
  <c r="P171" i="144"/>
  <c r="P59" i="144"/>
  <c r="P115" i="144"/>
  <c r="P3" i="144"/>
  <c r="O63" i="144"/>
  <c r="O7" i="144"/>
  <c r="O119" i="144"/>
  <c r="O175" i="144"/>
  <c r="R70" i="137"/>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4" i="152"/>
  <c r="O158" i="152"/>
  <c r="O102" i="152"/>
  <c r="O46" i="152"/>
  <c r="O211" i="152"/>
  <c r="O155" i="152"/>
  <c r="O43" i="152"/>
  <c r="O99" i="152"/>
  <c r="O211" i="144"/>
  <c r="O155" i="144"/>
  <c r="O43" i="144"/>
  <c r="O99" i="144"/>
  <c r="O63" i="152"/>
  <c r="O175" i="152"/>
  <c r="O119" i="152"/>
  <c r="O7" i="152"/>
  <c r="R75" i="138"/>
  <c r="S34" i="137"/>
  <c r="Q70" i="147"/>
  <c r="Q72" i="147" s="1"/>
  <c r="Q70" i="138"/>
  <c r="O71" i="134"/>
  <c r="R58" i="138"/>
  <c r="P65" i="147"/>
  <c r="P68" i="134"/>
  <c r="R51" i="147"/>
  <c r="Q56" i="134"/>
  <c r="R68" i="138"/>
  <c r="T55" i="137"/>
  <c r="S210" i="138"/>
  <c r="S91" i="137"/>
  <c r="P226" i="134"/>
  <c r="R197" i="147"/>
  <c r="Q214" i="134"/>
  <c r="R224" i="138"/>
  <c r="P63" i="134"/>
  <c r="T57" i="137"/>
  <c r="S212" i="138"/>
  <c r="S93" i="137"/>
  <c r="S193" i="147"/>
  <c r="S220" i="138"/>
  <c r="R210" i="134"/>
  <c r="Q209" i="147"/>
  <c r="R47" i="147"/>
  <c r="Q52" i="134"/>
  <c r="R64" i="138"/>
  <c r="P222" i="134"/>
  <c r="T44" i="137"/>
  <c r="S80" i="137"/>
  <c r="S133" i="138"/>
  <c r="P224" i="134"/>
  <c r="T79" i="137"/>
  <c r="U43" i="137"/>
  <c r="T132" i="138"/>
  <c r="Q204" i="147"/>
  <c r="S209" i="138"/>
  <c r="S90" i="137"/>
  <c r="T54" i="137"/>
  <c r="T30" i="137"/>
  <c r="S53" i="138"/>
  <c r="S66" i="137"/>
  <c r="S211" i="138"/>
  <c r="S92" i="137"/>
  <c r="T56" i="137"/>
  <c r="R196" i="147"/>
  <c r="Q213" i="134"/>
  <c r="R223" i="138"/>
  <c r="Q130" i="147"/>
  <c r="Q60" i="147"/>
  <c r="R45" i="147"/>
  <c r="R62" i="138"/>
  <c r="Q50" i="134"/>
  <c r="P69" i="134"/>
  <c r="Q207" i="147"/>
  <c r="S68" i="137"/>
  <c r="S55" i="138"/>
  <c r="T32" i="137"/>
  <c r="T29" i="137"/>
  <c r="S52" i="138"/>
  <c r="S65" i="137"/>
  <c r="Q206" i="147"/>
  <c r="S122" i="147"/>
  <c r="S144" i="138"/>
  <c r="R133" i="134"/>
  <c r="R120" i="147"/>
  <c r="R142" i="138"/>
  <c r="Q131" i="134"/>
  <c r="R191" i="147"/>
  <c r="Q208" i="134"/>
  <c r="R218" i="138"/>
  <c r="P65" i="134"/>
  <c r="T28" i="137"/>
  <c r="S64" i="137"/>
  <c r="S51" i="138"/>
  <c r="Q62" i="147"/>
  <c r="Q132" i="147"/>
  <c r="R219" i="138"/>
  <c r="Q209" i="134"/>
  <c r="R192" i="147"/>
  <c r="P143" i="134"/>
  <c r="P225" i="134"/>
  <c r="T208" i="138"/>
  <c r="U53" i="137"/>
  <c r="T89" i="137"/>
  <c r="S75" i="137"/>
  <c r="S128" i="138"/>
  <c r="T39" i="137"/>
  <c r="R49" i="147"/>
  <c r="Q54" i="134"/>
  <c r="R66" i="138"/>
  <c r="P67" i="134"/>
  <c r="Q59" i="147"/>
  <c r="R46" i="147"/>
  <c r="Q51" i="134"/>
  <c r="R63" i="138"/>
  <c r="P199" i="147"/>
  <c r="P202" i="147"/>
  <c r="P216" i="147"/>
  <c r="P218" i="147" s="1"/>
  <c r="Q223" i="134"/>
  <c r="R119" i="147"/>
  <c r="R141" i="138"/>
  <c r="Q130" i="134"/>
  <c r="T33" i="137"/>
  <c r="S69" i="137"/>
  <c r="S56" i="138"/>
  <c r="S50" i="137"/>
  <c r="R58" i="137"/>
  <c r="R86" i="137"/>
  <c r="R94" i="137" s="1"/>
  <c r="R205" i="138"/>
  <c r="T40" i="137"/>
  <c r="S129" i="138"/>
  <c r="S76" i="137"/>
  <c r="Q57" i="147"/>
  <c r="Q63" i="147"/>
  <c r="Q55" i="134"/>
  <c r="R67" i="138"/>
  <c r="R50" i="147"/>
  <c r="P147" i="134"/>
  <c r="Q58" i="147"/>
  <c r="Q146" i="134"/>
  <c r="Q208" i="147"/>
  <c r="P66" i="134"/>
  <c r="Q231" i="138"/>
  <c r="P207" i="134"/>
  <c r="Q190" i="147"/>
  <c r="Q217" i="138"/>
  <c r="Q226" i="138" s="1"/>
  <c r="Q214" i="138"/>
  <c r="P76" i="134"/>
  <c r="P78" i="134" s="1"/>
  <c r="R123" i="147"/>
  <c r="R145" i="138"/>
  <c r="Q134" i="134"/>
  <c r="P227" i="134"/>
  <c r="Q61" i="147"/>
  <c r="Q53" i="147"/>
  <c r="P64" i="134"/>
  <c r="S81" i="137"/>
  <c r="T45" i="137"/>
  <c r="S134" i="138"/>
  <c r="P148" i="134"/>
  <c r="Q136" i="147"/>
  <c r="R48" i="147"/>
  <c r="Q53" i="134"/>
  <c r="R65" i="138"/>
  <c r="T52" i="137"/>
  <c r="S88" i="137"/>
  <c r="S207" i="138"/>
  <c r="Q212" i="134"/>
  <c r="R195" i="147"/>
  <c r="R222" i="138"/>
  <c r="R205" i="147"/>
  <c r="R134" i="147"/>
  <c r="P58" i="134"/>
  <c r="P142" i="134"/>
  <c r="Q131" i="147"/>
  <c r="S63" i="137"/>
  <c r="S50" i="138"/>
  <c r="T27" i="137"/>
  <c r="R118" i="147"/>
  <c r="R140" i="138"/>
  <c r="Q129" i="134"/>
  <c r="S77" i="137"/>
  <c r="S130" i="138"/>
  <c r="T41" i="137"/>
  <c r="S206" i="138"/>
  <c r="S87" i="137"/>
  <c r="T51" i="137"/>
  <c r="S54" i="138"/>
  <c r="S67" i="137"/>
  <c r="T31" i="137"/>
  <c r="Q203" i="147"/>
  <c r="Q135" i="147"/>
  <c r="P221" i="134"/>
  <c r="R194" i="147"/>
  <c r="Q211" i="134"/>
  <c r="R221" i="138"/>
  <c r="P144" i="134"/>
  <c r="R124" i="147"/>
  <c r="Q135" i="134"/>
  <c r="R146" i="138"/>
  <c r="O234" i="134"/>
  <c r="O236" i="134" s="1"/>
  <c r="O220" i="134"/>
  <c r="O216" i="134"/>
  <c r="R56" i="147"/>
  <c r="S44" i="147"/>
  <c r="Q62" i="134"/>
  <c r="T49" i="138"/>
  <c r="T62" i="137"/>
  <c r="U26" i="137"/>
  <c r="S61" i="138"/>
  <c r="R49" i="134"/>
  <c r="J46" i="137"/>
  <c r="S70" i="137" l="1"/>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P211" i="147"/>
  <c r="O95" i="152"/>
  <c r="O103" i="152" s="1"/>
  <c r="O151" i="152"/>
  <c r="O159" i="152" s="1"/>
  <c r="O207" i="152"/>
  <c r="O215" i="152" s="1"/>
  <c r="O39" i="152"/>
  <c r="O47" i="152" s="1"/>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214" i="144"/>
  <c r="P102" i="144"/>
  <c r="P158" i="144"/>
  <c r="P46" i="144"/>
  <c r="P118" i="152"/>
  <c r="P6" i="152"/>
  <c r="P62" i="152"/>
  <c r="P174" i="152"/>
  <c r="P66" i="144"/>
  <c r="P178" i="144"/>
  <c r="P122" i="144"/>
  <c r="P10" i="144"/>
  <c r="O229" i="134"/>
  <c r="O207" i="144"/>
  <c r="O215" i="144" s="1"/>
  <c r="O151" i="144"/>
  <c r="O159" i="144" s="1"/>
  <c r="O95" i="144"/>
  <c r="O103" i="144" s="1"/>
  <c r="O39" i="144"/>
  <c r="O47" i="144" s="1"/>
  <c r="P214" i="152"/>
  <c r="P158" i="152"/>
  <c r="P46" i="152"/>
  <c r="P102" i="152"/>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S75" i="138"/>
  <c r="R70" i="147"/>
  <c r="R72" i="147" s="1"/>
  <c r="Q65" i="147"/>
  <c r="T34" i="137"/>
  <c r="P71" i="134"/>
  <c r="Q76" i="134"/>
  <c r="Q78" i="134" s="1"/>
  <c r="R70" i="138"/>
  <c r="V53" i="137"/>
  <c r="U208" i="138"/>
  <c r="U89" i="137"/>
  <c r="R203" i="147"/>
  <c r="V43" i="137"/>
  <c r="U132" i="138"/>
  <c r="U79" i="137"/>
  <c r="Q216" i="147"/>
  <c r="Q218" i="147" s="1"/>
  <c r="Q202" i="147"/>
  <c r="Q199" i="147"/>
  <c r="R204" i="147"/>
  <c r="Q64" i="134"/>
  <c r="R146" i="134"/>
  <c r="Q58" i="134"/>
  <c r="T81" i="137"/>
  <c r="T134" i="138"/>
  <c r="U45" i="137"/>
  <c r="U40" i="137"/>
  <c r="T129" i="138"/>
  <c r="T76" i="137"/>
  <c r="S134" i="147"/>
  <c r="R209" i="147"/>
  <c r="Q148" i="134"/>
  <c r="Q226" i="134"/>
  <c r="T80" i="137"/>
  <c r="T133" i="138"/>
  <c r="U44" i="137"/>
  <c r="R53" i="147"/>
  <c r="R136" i="147"/>
  <c r="S120" i="147"/>
  <c r="S142" i="138"/>
  <c r="R131" i="134"/>
  <c r="Q225" i="134"/>
  <c r="R208" i="147"/>
  <c r="S219" i="138"/>
  <c r="R209" i="134"/>
  <c r="S192" i="147"/>
  <c r="S86" i="137"/>
  <c r="S94" i="137" s="1"/>
  <c r="S205" i="138"/>
  <c r="S58" i="137"/>
  <c r="T50" i="137"/>
  <c r="R51" i="134"/>
  <c r="S46" i="147"/>
  <c r="S63" i="138"/>
  <c r="R52" i="134"/>
  <c r="S47" i="147"/>
  <c r="S64" i="138"/>
  <c r="U56" i="137"/>
  <c r="T92" i="137"/>
  <c r="T211" i="138"/>
  <c r="S222" i="138"/>
  <c r="S195" i="147"/>
  <c r="R212" i="134"/>
  <c r="S205" i="147"/>
  <c r="T122" i="147"/>
  <c r="T144" i="138"/>
  <c r="S133" i="134"/>
  <c r="S119" i="147"/>
  <c r="S141" i="138"/>
  <c r="R130" i="134"/>
  <c r="R58" i="147"/>
  <c r="S123" i="147"/>
  <c r="S145" i="138"/>
  <c r="R134" i="134"/>
  <c r="S191" i="147"/>
  <c r="R208" i="134"/>
  <c r="S218" i="138"/>
  <c r="U41" i="137"/>
  <c r="T77" i="137"/>
  <c r="T130" i="138"/>
  <c r="U52" i="137"/>
  <c r="T207" i="138"/>
  <c r="T88" i="137"/>
  <c r="R61" i="147"/>
  <c r="T51" i="138"/>
  <c r="U28" i="137"/>
  <c r="T64" i="137"/>
  <c r="T68" i="137"/>
  <c r="T55" i="138"/>
  <c r="U32" i="137"/>
  <c r="S196" i="147"/>
  <c r="S223" i="138"/>
  <c r="R213" i="134"/>
  <c r="Q65" i="134"/>
  <c r="T220" i="138"/>
  <c r="T193" i="147"/>
  <c r="S210" i="134"/>
  <c r="R211" i="134"/>
  <c r="S221" i="138"/>
  <c r="S194" i="147"/>
  <c r="Q222" i="134"/>
  <c r="T65" i="137"/>
  <c r="T52" i="138"/>
  <c r="U29" i="137"/>
  <c r="U33" i="137"/>
  <c r="T56" i="138"/>
  <c r="T69" i="137"/>
  <c r="T75" i="137"/>
  <c r="U39" i="137"/>
  <c r="T128" i="138"/>
  <c r="R55" i="134"/>
  <c r="S50" i="147"/>
  <c r="S67" i="138"/>
  <c r="R59" i="147"/>
  <c r="Q69" i="134"/>
  <c r="Q68" i="134"/>
  <c r="Q63" i="134"/>
  <c r="R132" i="147"/>
  <c r="S124" i="147"/>
  <c r="S146" i="138"/>
  <c r="R135" i="134"/>
  <c r="R217" i="138"/>
  <c r="R226" i="138" s="1"/>
  <c r="R231" i="138"/>
  <c r="R190" i="147"/>
  <c r="Q207" i="134"/>
  <c r="R214" i="138"/>
  <c r="R207" i="147"/>
  <c r="U55" i="137"/>
  <c r="T210" i="138"/>
  <c r="T91" i="137"/>
  <c r="R206" i="147"/>
  <c r="U27" i="137"/>
  <c r="T63" i="137"/>
  <c r="T50" i="138"/>
  <c r="Q66" i="134"/>
  <c r="Q147" i="134"/>
  <c r="Q143" i="134"/>
  <c r="S118" i="147"/>
  <c r="R129" i="134"/>
  <c r="S140" i="138"/>
  <c r="R53" i="134"/>
  <c r="S65" i="138"/>
  <c r="S48" i="147"/>
  <c r="R63" i="147"/>
  <c r="R56" i="134"/>
  <c r="S51" i="147"/>
  <c r="S68" i="138"/>
  <c r="T66" i="137"/>
  <c r="T53" i="138"/>
  <c r="U30" i="137"/>
  <c r="Q144" i="134"/>
  <c r="R214" i="134"/>
  <c r="S197" i="147"/>
  <c r="S224" i="138"/>
  <c r="R57" i="147"/>
  <c r="U57" i="137"/>
  <c r="T93" i="137"/>
  <c r="T212" i="138"/>
  <c r="T54" i="138"/>
  <c r="T67" i="137"/>
  <c r="U31" i="137"/>
  <c r="R54" i="134"/>
  <c r="S49" i="147"/>
  <c r="S66" i="138"/>
  <c r="P216" i="134"/>
  <c r="P234" i="134"/>
  <c r="P236" i="134" s="1"/>
  <c r="P220" i="134"/>
  <c r="T206" i="138"/>
  <c r="U51" i="137"/>
  <c r="T87" i="137"/>
  <c r="Q227" i="134"/>
  <c r="Q142" i="134"/>
  <c r="Q67" i="134"/>
  <c r="S58" i="138"/>
  <c r="Q224" i="134"/>
  <c r="R130" i="147"/>
  <c r="S62" i="138"/>
  <c r="R50" i="134"/>
  <c r="S45" i="147"/>
  <c r="R60" i="147"/>
  <c r="R135" i="147"/>
  <c r="R62" i="147"/>
  <c r="R131" i="147"/>
  <c r="Q221" i="134"/>
  <c r="T209" i="138"/>
  <c r="U54" i="137"/>
  <c r="T90" i="137"/>
  <c r="R223" i="134"/>
  <c r="S56" i="147"/>
  <c r="T44" i="147"/>
  <c r="R62" i="134"/>
  <c r="U62" i="137"/>
  <c r="U49" i="138"/>
  <c r="V26" i="137"/>
  <c r="T61" i="138"/>
  <c r="S49" i="134"/>
  <c r="K46" i="137"/>
  <c r="N38" i="137"/>
  <c r="P179" i="144" l="1"/>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Q214" i="144"/>
  <c r="Q102" i="144"/>
  <c r="Q158" i="144"/>
  <c r="Q46"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Q158" i="152"/>
  <c r="Q214" i="152"/>
  <c r="Q46" i="152"/>
  <c r="Q102" i="152"/>
  <c r="R194" i="152"/>
  <c r="R138" i="152"/>
  <c r="R82" i="152"/>
  <c r="R26" i="152"/>
  <c r="P229" i="134"/>
  <c r="P207" i="144"/>
  <c r="P215" i="144" s="1"/>
  <c r="P151" i="144"/>
  <c r="P159" i="144" s="1"/>
  <c r="P95" i="144"/>
  <c r="P103" i="144" s="1"/>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Q211" i="147"/>
  <c r="P95" i="152"/>
  <c r="P103" i="152" s="1"/>
  <c r="P151" i="152"/>
  <c r="P159" i="152" s="1"/>
  <c r="P39" i="152"/>
  <c r="P47" i="152" s="1"/>
  <c r="P207" i="152"/>
  <c r="P215" i="152" s="1"/>
  <c r="S70" i="138"/>
  <c r="S70" i="147"/>
  <c r="S72" i="147" s="1"/>
  <c r="U34" i="137"/>
  <c r="T58" i="138"/>
  <c r="R58" i="134"/>
  <c r="Q71" i="134"/>
  <c r="R65" i="147"/>
  <c r="T70" i="137"/>
  <c r="U69" i="137"/>
  <c r="U56" i="138"/>
  <c r="V33" i="137"/>
  <c r="T86" i="137"/>
  <c r="T94" i="137" s="1"/>
  <c r="U50" i="137"/>
  <c r="T205" i="138"/>
  <c r="T58" i="137"/>
  <c r="S52" i="134"/>
  <c r="T47" i="147"/>
  <c r="T64" i="138"/>
  <c r="S54" i="134"/>
  <c r="T49" i="147"/>
  <c r="T66" i="138"/>
  <c r="U207" i="138"/>
  <c r="U88" i="137"/>
  <c r="V52" i="137"/>
  <c r="S211" i="134"/>
  <c r="T194" i="147"/>
  <c r="T221" i="138"/>
  <c r="R66" i="134"/>
  <c r="T205" i="147"/>
  <c r="V41" i="137"/>
  <c r="U130" i="138"/>
  <c r="U77" i="137"/>
  <c r="U122" i="147"/>
  <c r="T133" i="134"/>
  <c r="U144" i="138"/>
  <c r="R144" i="134"/>
  <c r="V132" i="138"/>
  <c r="W43" i="137"/>
  <c r="V79" i="137"/>
  <c r="S130" i="147"/>
  <c r="R221" i="134"/>
  <c r="S62" i="147"/>
  <c r="S203" i="147"/>
  <c r="U92" i="137"/>
  <c r="U211" i="138"/>
  <c r="V56" i="137"/>
  <c r="S132" i="147"/>
  <c r="T119" i="147"/>
  <c r="T141" i="138"/>
  <c r="S130" i="134"/>
  <c r="S57" i="147"/>
  <c r="U50" i="138"/>
  <c r="U63" i="137"/>
  <c r="V27" i="137"/>
  <c r="V29" i="137"/>
  <c r="U65" i="137"/>
  <c r="U52" i="138"/>
  <c r="R67" i="134"/>
  <c r="S204" i="147"/>
  <c r="S207" i="147"/>
  <c r="R142" i="134"/>
  <c r="R148" i="134"/>
  <c r="R147" i="134"/>
  <c r="R227" i="134"/>
  <c r="T118" i="147"/>
  <c r="T140" i="138"/>
  <c r="S129" i="134"/>
  <c r="S59" i="147"/>
  <c r="U81" i="137"/>
  <c r="V45" i="137"/>
  <c r="U134" i="138"/>
  <c r="S206" i="147"/>
  <c r="U209" i="138"/>
  <c r="U90" i="137"/>
  <c r="V54" i="137"/>
  <c r="R202" i="147"/>
  <c r="R199" i="147"/>
  <c r="R216" i="147"/>
  <c r="R218" i="147" s="1"/>
  <c r="T223" i="138"/>
  <c r="S213" i="134"/>
  <c r="T196" i="147"/>
  <c r="S136" i="147"/>
  <c r="V39" i="137"/>
  <c r="U128" i="138"/>
  <c r="U75" i="137"/>
  <c r="S208" i="147"/>
  <c r="S135" i="147"/>
  <c r="R65" i="134"/>
  <c r="T124" i="147"/>
  <c r="T146" i="138"/>
  <c r="S135" i="134"/>
  <c r="U64" i="137"/>
  <c r="U51" i="138"/>
  <c r="V28" i="137"/>
  <c r="S146" i="134"/>
  <c r="S217" i="138"/>
  <c r="S226" i="138" s="1"/>
  <c r="R207" i="134"/>
  <c r="S214" i="138"/>
  <c r="S190" i="147"/>
  <c r="S231" i="138"/>
  <c r="S63" i="147"/>
  <c r="T134" i="147"/>
  <c r="V31" i="137"/>
  <c r="U54" i="138"/>
  <c r="U67" i="137"/>
  <c r="R222" i="134"/>
  <c r="V55" i="137"/>
  <c r="U210" i="138"/>
  <c r="U91" i="137"/>
  <c r="S209" i="134"/>
  <c r="T219" i="138"/>
  <c r="T192" i="147"/>
  <c r="T197" i="147"/>
  <c r="T224" i="138"/>
  <c r="S214" i="134"/>
  <c r="U129" i="138"/>
  <c r="U76" i="137"/>
  <c r="V40" i="137"/>
  <c r="U80" i="137"/>
  <c r="V44" i="137"/>
  <c r="U133" i="138"/>
  <c r="R63" i="134"/>
  <c r="S60" i="147"/>
  <c r="S53" i="147"/>
  <c r="S209" i="147"/>
  <c r="R226" i="134"/>
  <c r="S58" i="147"/>
  <c r="T123" i="147"/>
  <c r="S134" i="134"/>
  <c r="T145" i="138"/>
  <c r="T210" i="134"/>
  <c r="U220" i="138"/>
  <c r="U193" i="147"/>
  <c r="S131" i="147"/>
  <c r="T46" i="147"/>
  <c r="S51" i="134"/>
  <c r="T63" i="138"/>
  <c r="S61" i="147"/>
  <c r="R69" i="134"/>
  <c r="S212" i="134"/>
  <c r="T195" i="147"/>
  <c r="T222" i="138"/>
  <c r="R224" i="134"/>
  <c r="T120" i="147"/>
  <c r="S131" i="134"/>
  <c r="T142" i="138"/>
  <c r="R225" i="134"/>
  <c r="S223" i="134"/>
  <c r="U93" i="137"/>
  <c r="U212" i="138"/>
  <c r="V57" i="137"/>
  <c r="Q234" i="134"/>
  <c r="Q236" i="134" s="1"/>
  <c r="Q220" i="134"/>
  <c r="R76" i="134"/>
  <c r="R78" i="134" s="1"/>
  <c r="R68" i="134"/>
  <c r="V51" i="137"/>
  <c r="U87" i="137"/>
  <c r="U206" i="138"/>
  <c r="T191" i="147"/>
  <c r="T218" i="138"/>
  <c r="S208" i="134"/>
  <c r="V32" i="137"/>
  <c r="U68" i="137"/>
  <c r="U55" i="138"/>
  <c r="T75" i="138"/>
  <c r="U66" i="137"/>
  <c r="U53" i="138"/>
  <c r="V30" i="137"/>
  <c r="T50" i="147"/>
  <c r="T67" i="138"/>
  <c r="S55" i="134"/>
  <c r="T48" i="147"/>
  <c r="T65" i="138"/>
  <c r="S53" i="134"/>
  <c r="T45" i="147"/>
  <c r="S50" i="134"/>
  <c r="T62" i="138"/>
  <c r="T51" i="147"/>
  <c r="S56" i="134"/>
  <c r="T68" i="138"/>
  <c r="R143" i="134"/>
  <c r="R64" i="134"/>
  <c r="V208" i="138"/>
  <c r="V89" i="137"/>
  <c r="W53" i="137"/>
  <c r="T56" i="147"/>
  <c r="U44" i="147"/>
  <c r="S62" i="134"/>
  <c r="N74" i="137"/>
  <c r="N127" i="138"/>
  <c r="N117" i="147" s="1"/>
  <c r="V49" i="138"/>
  <c r="V62" i="137"/>
  <c r="W26" i="137"/>
  <c r="U61" i="138"/>
  <c r="T49" i="134"/>
  <c r="L46" i="137"/>
  <c r="O38" i="137"/>
  <c r="Q179" i="144" l="1"/>
  <c r="Q179" i="152"/>
  <c r="Q123" i="152"/>
  <c r="Q11" i="144"/>
  <c r="Q11" i="152"/>
  <c r="Q123" i="144"/>
  <c r="Q67" i="144"/>
  <c r="Q67" i="152"/>
  <c r="R4" i="152"/>
  <c r="R116" i="152"/>
  <c r="R172" i="152"/>
  <c r="R60" i="152"/>
  <c r="S210" i="144"/>
  <c r="S154" i="144"/>
  <c r="S98" i="144"/>
  <c r="S42" i="144"/>
  <c r="R173" i="152"/>
  <c r="R61" i="152"/>
  <c r="R5" i="152"/>
  <c r="R117" i="152"/>
  <c r="R213" i="144"/>
  <c r="R45" i="144"/>
  <c r="R101" i="144"/>
  <c r="R157" i="144"/>
  <c r="R101" i="152"/>
  <c r="R157" i="152"/>
  <c r="R213" i="152"/>
  <c r="R45" i="152"/>
  <c r="R80" i="152"/>
  <c r="R24" i="152"/>
  <c r="R192" i="152"/>
  <c r="R136" i="152"/>
  <c r="R214" i="144"/>
  <c r="R46" i="144"/>
  <c r="R102" i="144"/>
  <c r="R158" i="144"/>
  <c r="R60" i="144"/>
  <c r="R172" i="144"/>
  <c r="R4" i="144"/>
  <c r="R116" i="144"/>
  <c r="R196" i="144"/>
  <c r="R140" i="144"/>
  <c r="R84" i="144"/>
  <c r="R28" i="144"/>
  <c r="R121" i="152"/>
  <c r="R177" i="152"/>
  <c r="R65" i="152"/>
  <c r="R9" i="152"/>
  <c r="R208" i="144"/>
  <c r="R152" i="144"/>
  <c r="R96" i="144"/>
  <c r="R40" i="144"/>
  <c r="R64" i="152"/>
  <c r="R120" i="152"/>
  <c r="R176" i="152"/>
  <c r="R8" i="152"/>
  <c r="R64" i="144"/>
  <c r="R120" i="144"/>
  <c r="R176" i="144"/>
  <c r="R8" i="144"/>
  <c r="Q229" i="134"/>
  <c r="Q207" i="144"/>
  <c r="Q215" i="144" s="1"/>
  <c r="Q95" i="144"/>
  <c r="Q103" i="144" s="1"/>
  <c r="Q39" i="144"/>
  <c r="Q47" i="144" s="1"/>
  <c r="Q151" i="144"/>
  <c r="Q159" i="144" s="1"/>
  <c r="R43" i="152"/>
  <c r="R99" i="152"/>
  <c r="R211" i="152"/>
  <c r="R155" i="152"/>
  <c r="S59" i="144"/>
  <c r="S171" i="144"/>
  <c r="S3" i="144"/>
  <c r="S115" i="144"/>
  <c r="R118" i="152"/>
  <c r="R6" i="152"/>
  <c r="R174" i="152"/>
  <c r="R62" i="152"/>
  <c r="S59" i="152"/>
  <c r="S3" i="152"/>
  <c r="S171" i="152"/>
  <c r="S115" i="152"/>
  <c r="R63" i="144"/>
  <c r="R119" i="144"/>
  <c r="R175" i="144"/>
  <c r="R7" i="144"/>
  <c r="R158" i="152"/>
  <c r="R214" i="152"/>
  <c r="R46" i="152"/>
  <c r="R102" i="152"/>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R211" i="147"/>
  <c r="Q39" i="152"/>
  <c r="Q47" i="152" s="1"/>
  <c r="Q207" i="152"/>
  <c r="Q215" i="152" s="1"/>
  <c r="Q151" i="152"/>
  <c r="Q159" i="152" s="1"/>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S76" i="134"/>
  <c r="S78" i="134" s="1"/>
  <c r="U70" i="137"/>
  <c r="U58" i="138"/>
  <c r="S65" i="147"/>
  <c r="V34" i="137"/>
  <c r="R71" i="134"/>
  <c r="T70" i="138"/>
  <c r="T70" i="147"/>
  <c r="T72" i="147" s="1"/>
  <c r="T60" i="147"/>
  <c r="S199" i="147"/>
  <c r="S202" i="147"/>
  <c r="S216" i="147"/>
  <c r="S218" i="147" s="1"/>
  <c r="S142" i="134"/>
  <c r="T206" i="147"/>
  <c r="T209" i="147"/>
  <c r="T208" i="147"/>
  <c r="V65" i="137"/>
  <c r="V52" i="138"/>
  <c r="W29" i="137"/>
  <c r="S224" i="134"/>
  <c r="V53" i="138"/>
  <c r="V66" i="137"/>
  <c r="W30" i="137"/>
  <c r="U48" i="147"/>
  <c r="T53" i="134"/>
  <c r="U65" i="138"/>
  <c r="T214" i="134"/>
  <c r="U197" i="147"/>
  <c r="U224" i="138"/>
  <c r="S222" i="134"/>
  <c r="S67" i="134"/>
  <c r="W54" i="137"/>
  <c r="V90" i="137"/>
  <c r="V209" i="138"/>
  <c r="T136" i="147"/>
  <c r="T131" i="147"/>
  <c r="T59" i="147"/>
  <c r="V68" i="137"/>
  <c r="V55" i="138"/>
  <c r="W32" i="137"/>
  <c r="U221" i="138"/>
  <c r="U194" i="147"/>
  <c r="T211" i="134"/>
  <c r="T146" i="134"/>
  <c r="S65" i="134"/>
  <c r="S69" i="134"/>
  <c r="S221" i="134"/>
  <c r="S144" i="134"/>
  <c r="U66" i="138"/>
  <c r="U49" i="147"/>
  <c r="T54" i="134"/>
  <c r="U134" i="147"/>
  <c r="T207" i="147"/>
  <c r="U119" i="147"/>
  <c r="U141" i="138"/>
  <c r="T130" i="134"/>
  <c r="V128" i="138"/>
  <c r="V75" i="137"/>
  <c r="W39" i="137"/>
  <c r="S64" i="134"/>
  <c r="W55" i="137"/>
  <c r="V91" i="137"/>
  <c r="V210" i="138"/>
  <c r="S143" i="134"/>
  <c r="T203" i="147"/>
  <c r="U123" i="147"/>
  <c r="T134" i="134"/>
  <c r="U145" i="138"/>
  <c r="U124" i="147"/>
  <c r="U146" i="138"/>
  <c r="T135" i="134"/>
  <c r="U196" i="147"/>
  <c r="U223" i="138"/>
  <c r="T213" i="134"/>
  <c r="U120" i="147"/>
  <c r="U142" i="138"/>
  <c r="T131" i="134"/>
  <c r="V50" i="137"/>
  <c r="U58" i="137"/>
  <c r="U205" i="138"/>
  <c r="U86" i="137"/>
  <c r="U94" i="137" s="1"/>
  <c r="U47" i="147"/>
  <c r="U64" i="138"/>
  <c r="T52" i="134"/>
  <c r="S68" i="134"/>
  <c r="T130" i="147"/>
  <c r="T204" i="147"/>
  <c r="V88" i="137"/>
  <c r="W52" i="137"/>
  <c r="V207" i="138"/>
  <c r="W89" i="137"/>
  <c r="W208" i="138"/>
  <c r="V93" i="137"/>
  <c r="W57" i="137"/>
  <c r="V212" i="138"/>
  <c r="V51" i="138"/>
  <c r="W28" i="137"/>
  <c r="V64" i="137"/>
  <c r="S63" i="134"/>
  <c r="U191" i="147"/>
  <c r="U218" i="138"/>
  <c r="T208" i="134"/>
  <c r="T223" i="134"/>
  <c r="V80" i="137"/>
  <c r="V133" i="138"/>
  <c r="W44" i="137"/>
  <c r="W45" i="137"/>
  <c r="V134" i="138"/>
  <c r="V81" i="137"/>
  <c r="V77" i="137"/>
  <c r="W41" i="137"/>
  <c r="V130" i="138"/>
  <c r="S225" i="134"/>
  <c r="R234" i="134"/>
  <c r="R236" i="134" s="1"/>
  <c r="R220" i="134"/>
  <c r="R216" i="134"/>
  <c r="T58" i="147"/>
  <c r="T212" i="134"/>
  <c r="U222" i="138"/>
  <c r="U195" i="147"/>
  <c r="V122" i="147"/>
  <c r="V144" i="138"/>
  <c r="U133" i="134"/>
  <c r="S148" i="134"/>
  <c r="T53" i="147"/>
  <c r="W33" i="137"/>
  <c r="V69" i="137"/>
  <c r="V56" i="138"/>
  <c r="T56" i="134"/>
  <c r="U51" i="147"/>
  <c r="U68" i="138"/>
  <c r="S227" i="134"/>
  <c r="T62" i="147"/>
  <c r="S226" i="134"/>
  <c r="W27" i="137"/>
  <c r="V63" i="137"/>
  <c r="V50" i="138"/>
  <c r="T50" i="134"/>
  <c r="U45" i="147"/>
  <c r="U62" i="138"/>
  <c r="U192" i="147"/>
  <c r="T209" i="134"/>
  <c r="U219" i="138"/>
  <c r="U75" i="138"/>
  <c r="V220" i="138"/>
  <c r="U210" i="134"/>
  <c r="V193" i="147"/>
  <c r="U46" i="147"/>
  <c r="U63" i="138"/>
  <c r="T51" i="134"/>
  <c r="W79" i="137"/>
  <c r="W132" i="138"/>
  <c r="T61" i="147"/>
  <c r="T55" i="134"/>
  <c r="U67" i="138"/>
  <c r="U50" i="147"/>
  <c r="T63" i="147"/>
  <c r="T132" i="147"/>
  <c r="U205" i="147"/>
  <c r="W31" i="137"/>
  <c r="V67" i="137"/>
  <c r="V54" i="138"/>
  <c r="V92" i="137"/>
  <c r="W56" i="137"/>
  <c r="V211" i="138"/>
  <c r="T190" i="147"/>
  <c r="S207" i="134"/>
  <c r="T214" i="138"/>
  <c r="T231" i="138"/>
  <c r="T217" i="138"/>
  <c r="T226" i="138" s="1"/>
  <c r="T57" i="147"/>
  <c r="S58" i="134"/>
  <c r="S66" i="134"/>
  <c r="V87" i="137"/>
  <c r="V206" i="138"/>
  <c r="W51" i="137"/>
  <c r="S147" i="134"/>
  <c r="V129" i="138"/>
  <c r="V76" i="137"/>
  <c r="W40" i="137"/>
  <c r="T135" i="147"/>
  <c r="T129" i="134"/>
  <c r="U118" i="147"/>
  <c r="U140" i="138"/>
  <c r="V44" i="147"/>
  <c r="U56" i="147"/>
  <c r="N129" i="147"/>
  <c r="T62" i="134"/>
  <c r="W62" i="137"/>
  <c r="W49" i="138"/>
  <c r="O74" i="137"/>
  <c r="O127" i="138"/>
  <c r="O117" i="147" s="1"/>
  <c r="V61" i="138"/>
  <c r="U49" i="134"/>
  <c r="M128" i="134"/>
  <c r="N139" i="138"/>
  <c r="N42" i="137"/>
  <c r="M46" i="137"/>
  <c r="P38" i="137"/>
  <c r="R11" i="152" l="1"/>
  <c r="R67" i="152"/>
  <c r="R123" i="152"/>
  <c r="R123" i="144"/>
  <c r="R11" i="144"/>
  <c r="R179" i="152"/>
  <c r="R67" i="144"/>
  <c r="R179" i="144"/>
  <c r="S121" i="152"/>
  <c r="S177" i="152"/>
  <c r="S65" i="152"/>
  <c r="S9" i="152"/>
  <c r="S28" i="152"/>
  <c r="S84" i="152"/>
  <c r="S196" i="152"/>
  <c r="S140" i="152"/>
  <c r="S214" i="144"/>
  <c r="S46" i="144"/>
  <c r="S102" i="144"/>
  <c r="S158" i="144"/>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S211" i="147"/>
  <c r="R39" i="152"/>
  <c r="R47" i="152" s="1"/>
  <c r="R207" i="152"/>
  <c r="R215" i="152" s="1"/>
  <c r="R95" i="152"/>
  <c r="R103" i="152" s="1"/>
  <c r="R151" i="152"/>
  <c r="R159" i="152" s="1"/>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60" i="144"/>
  <c r="S4" i="144"/>
  <c r="S172" i="144"/>
  <c r="S116" i="144"/>
  <c r="S83" i="144"/>
  <c r="S27" i="144"/>
  <c r="S139" i="144"/>
  <c r="S195" i="144"/>
  <c r="W34" i="137"/>
  <c r="S118" i="152"/>
  <c r="S6" i="152"/>
  <c r="S174" i="152"/>
  <c r="S62" i="152"/>
  <c r="S64" i="152"/>
  <c r="S120" i="152"/>
  <c r="S176" i="152"/>
  <c r="S8" i="152"/>
  <c r="S158" i="152"/>
  <c r="S214" i="152"/>
  <c r="S46" i="152"/>
  <c r="S102"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215" i="144" s="1"/>
  <c r="R95" i="144"/>
  <c r="R103" i="144" s="1"/>
  <c r="R39" i="144"/>
  <c r="R47" i="144" s="1"/>
  <c r="R151" i="144"/>
  <c r="R159" i="144" s="1"/>
  <c r="S135" i="152"/>
  <c r="S23" i="152"/>
  <c r="S79" i="152"/>
  <c r="S191" i="152"/>
  <c r="S101" i="152"/>
  <c r="S157" i="152"/>
  <c r="S45" i="152"/>
  <c r="S213" i="152"/>
  <c r="V70" i="137"/>
  <c r="S71" i="134"/>
  <c r="U53" i="147"/>
  <c r="U70" i="138"/>
  <c r="T65" i="147"/>
  <c r="V65" i="138"/>
  <c r="V48" i="147"/>
  <c r="U53" i="134"/>
  <c r="U62" i="147"/>
  <c r="T63" i="134"/>
  <c r="W130" i="138"/>
  <c r="W77" i="137"/>
  <c r="V194" i="147"/>
  <c r="U211" i="134"/>
  <c r="V221" i="138"/>
  <c r="V134" i="147"/>
  <c r="W210" i="138"/>
  <c r="W91" i="137"/>
  <c r="U130" i="147"/>
  <c r="W93" i="137"/>
  <c r="W212" i="138"/>
  <c r="S216" i="134"/>
  <c r="S234" i="134"/>
  <c r="S236" i="134" s="1"/>
  <c r="S220" i="134"/>
  <c r="T202" i="147"/>
  <c r="T199" i="147"/>
  <c r="T216" i="147"/>
  <c r="T218" i="147" s="1"/>
  <c r="W122" i="147"/>
  <c r="W144" i="138"/>
  <c r="V133" i="134"/>
  <c r="V210" i="134"/>
  <c r="W193" i="147"/>
  <c r="W220" i="138"/>
  <c r="U207" i="147"/>
  <c r="W211" i="138"/>
  <c r="W92" i="137"/>
  <c r="T64" i="134"/>
  <c r="T225" i="134"/>
  <c r="U208" i="147"/>
  <c r="T143" i="134"/>
  <c r="V49" i="147"/>
  <c r="U54" i="134"/>
  <c r="V66" i="138"/>
  <c r="U58" i="147"/>
  <c r="T148" i="134"/>
  <c r="T224" i="134"/>
  <c r="T76" i="134"/>
  <c r="T78" i="134" s="1"/>
  <c r="V119" i="147"/>
  <c r="U130" i="134"/>
  <c r="V141" i="138"/>
  <c r="V205" i="147"/>
  <c r="U63" i="147"/>
  <c r="U131" i="147"/>
  <c r="U206" i="147"/>
  <c r="U209" i="147"/>
  <c r="U214" i="134"/>
  <c r="V197" i="147"/>
  <c r="V224" i="138"/>
  <c r="W75" i="137"/>
  <c r="W128" i="138"/>
  <c r="V118" i="147"/>
  <c r="V140" i="138"/>
  <c r="U129" i="134"/>
  <c r="W68" i="137"/>
  <c r="W55" i="138"/>
  <c r="U57" i="147"/>
  <c r="V62" i="138"/>
  <c r="V45" i="147"/>
  <c r="U50" i="134"/>
  <c r="W64" i="137"/>
  <c r="W51" i="138"/>
  <c r="U190" i="147"/>
  <c r="T207" i="134"/>
  <c r="U214" i="138"/>
  <c r="U231" i="138"/>
  <c r="U217" i="138"/>
  <c r="U226" i="138" s="1"/>
  <c r="U212" i="134"/>
  <c r="V195" i="147"/>
  <c r="V222" i="138"/>
  <c r="W52" i="138"/>
  <c r="W65" i="137"/>
  <c r="V205" i="138"/>
  <c r="V58" i="137"/>
  <c r="V86" i="137"/>
  <c r="V94" i="137" s="1"/>
  <c r="W50" i="137"/>
  <c r="V123" i="147"/>
  <c r="U134" i="134"/>
  <c r="V145" i="138"/>
  <c r="V219" i="138"/>
  <c r="V192" i="147"/>
  <c r="U209" i="134"/>
  <c r="V75" i="138"/>
  <c r="W206" i="138"/>
  <c r="W87" i="137"/>
  <c r="U203" i="147"/>
  <c r="T147" i="134"/>
  <c r="V50" i="147"/>
  <c r="U55" i="134"/>
  <c r="V67" i="138"/>
  <c r="T66" i="134"/>
  <c r="W209" i="138"/>
  <c r="W90" i="137"/>
  <c r="T142" i="134"/>
  <c r="V124" i="147"/>
  <c r="V146" i="138"/>
  <c r="U135" i="134"/>
  <c r="W69" i="137"/>
  <c r="W56" i="138"/>
  <c r="U135" i="147"/>
  <c r="U60" i="147"/>
  <c r="U146" i="134"/>
  <c r="T144" i="134"/>
  <c r="W81" i="137"/>
  <c r="W134" i="138"/>
  <c r="W67" i="137"/>
  <c r="W54" i="138"/>
  <c r="T69" i="134"/>
  <c r="T221" i="134"/>
  <c r="V68" i="138"/>
  <c r="U56" i="134"/>
  <c r="V51" i="147"/>
  <c r="T67" i="134"/>
  <c r="W66" i="137"/>
  <c r="W53" i="138"/>
  <c r="U59" i="147"/>
  <c r="V120" i="147"/>
  <c r="V142" i="138"/>
  <c r="U131" i="134"/>
  <c r="T68" i="134"/>
  <c r="V63" i="138"/>
  <c r="V46" i="147"/>
  <c r="U51" i="134"/>
  <c r="V47" i="147"/>
  <c r="V64" i="138"/>
  <c r="U52" i="134"/>
  <c r="W63" i="137"/>
  <c r="W50" i="138"/>
  <c r="U132" i="147"/>
  <c r="V196" i="147"/>
  <c r="U213" i="134"/>
  <c r="V223" i="138"/>
  <c r="W80" i="137"/>
  <c r="W133" i="138"/>
  <c r="T226" i="134"/>
  <c r="T58" i="134"/>
  <c r="U70" i="147"/>
  <c r="U72" i="147" s="1"/>
  <c r="W129" i="138"/>
  <c r="W76" i="137"/>
  <c r="W88" i="137"/>
  <c r="W207" i="138"/>
  <c r="U223" i="134"/>
  <c r="U136" i="147"/>
  <c r="T227" i="134"/>
  <c r="V218" i="138"/>
  <c r="U208" i="134"/>
  <c r="V191" i="147"/>
  <c r="V58" i="138"/>
  <c r="T222" i="134"/>
  <c r="U204" i="147"/>
  <c r="T65" i="134"/>
  <c r="U61" i="147"/>
  <c r="V56" i="147"/>
  <c r="W44" i="147"/>
  <c r="O129" i="147"/>
  <c r="M141" i="134"/>
  <c r="N78" i="137"/>
  <c r="N82" i="137" s="1"/>
  <c r="N131" i="138"/>
  <c r="N121" i="147" s="1"/>
  <c r="U62" i="134"/>
  <c r="O139" i="138"/>
  <c r="N128" i="134"/>
  <c r="W61" i="138"/>
  <c r="V49" i="134"/>
  <c r="P74" i="137"/>
  <c r="P127" i="138"/>
  <c r="P117" i="147" s="1"/>
  <c r="O42" i="137"/>
  <c r="N46" i="137"/>
  <c r="Q38" i="137"/>
  <c r="S11" i="144" l="1"/>
  <c r="S67" i="152"/>
  <c r="S67" i="144"/>
  <c r="S179" i="144"/>
  <c r="S11" i="152"/>
  <c r="S123" i="144"/>
  <c r="S179" i="152"/>
  <c r="S123" i="152"/>
  <c r="M77" i="144"/>
  <c r="M21" i="144"/>
  <c r="M189" i="144"/>
  <c r="M133" i="144"/>
  <c r="U171" i="152"/>
  <c r="U115" i="152"/>
  <c r="U59" i="152"/>
  <c r="U3" i="152"/>
  <c r="S229" i="134"/>
  <c r="S207" i="144"/>
  <c r="S215" i="144" s="1"/>
  <c r="S95" i="144"/>
  <c r="S103" i="144" s="1"/>
  <c r="S39" i="144"/>
  <c r="S47" i="144" s="1"/>
  <c r="S151" i="144"/>
  <c r="S159" i="144" s="1"/>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214" i="144"/>
  <c r="T46" i="144"/>
  <c r="T102" i="144"/>
  <c r="T158"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8" i="152"/>
  <c r="T214" i="152"/>
  <c r="T102" i="152"/>
  <c r="T46"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T211" i="147"/>
  <c r="S95" i="152"/>
  <c r="S103" i="152" s="1"/>
  <c r="S207" i="152"/>
  <c r="S215" i="152" s="1"/>
  <c r="S39" i="152"/>
  <c r="S47" i="152" s="1"/>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W75" i="138"/>
  <c r="W70" i="137"/>
  <c r="V53" i="147"/>
  <c r="T71" i="134"/>
  <c r="V70" i="138"/>
  <c r="U65" i="147"/>
  <c r="U225" i="134"/>
  <c r="V130" i="147"/>
  <c r="W196" i="147"/>
  <c r="W223" i="138"/>
  <c r="V213" i="134"/>
  <c r="W140" i="138"/>
  <c r="W118" i="147"/>
  <c r="V129" i="134"/>
  <c r="T234" i="134"/>
  <c r="T236" i="134" s="1"/>
  <c r="T220" i="134"/>
  <c r="T216" i="134"/>
  <c r="W192" i="147"/>
  <c r="W219" i="138"/>
  <c r="V209" i="134"/>
  <c r="U64" i="134"/>
  <c r="V56" i="134"/>
  <c r="W68" i="138"/>
  <c r="W51" i="147"/>
  <c r="U216" i="147"/>
  <c r="U218" i="147" s="1"/>
  <c r="U202" i="147"/>
  <c r="U199" i="147"/>
  <c r="W205" i="147"/>
  <c r="V58" i="147"/>
  <c r="V54" i="134"/>
  <c r="W49" i="147"/>
  <c r="W66" i="138"/>
  <c r="V204" i="147"/>
  <c r="V61" i="147"/>
  <c r="U147" i="134"/>
  <c r="U144" i="134"/>
  <c r="V135" i="147"/>
  <c r="W120" i="147"/>
  <c r="W142" i="138"/>
  <c r="V131" i="134"/>
  <c r="W86" i="137"/>
  <c r="W205" i="138"/>
  <c r="W58" i="137"/>
  <c r="U65" i="134"/>
  <c r="V59" i="147"/>
  <c r="U227" i="134"/>
  <c r="V223" i="134"/>
  <c r="U63" i="134"/>
  <c r="W134" i="147"/>
  <c r="W123" i="147"/>
  <c r="W145" i="138"/>
  <c r="V134" i="134"/>
  <c r="V190" i="147"/>
  <c r="V217" i="138"/>
  <c r="V226" i="138" s="1"/>
  <c r="U207" i="134"/>
  <c r="V231" i="138"/>
  <c r="V214" i="138"/>
  <c r="W45" i="147"/>
  <c r="V50" i="134"/>
  <c r="W62" i="138"/>
  <c r="U58" i="134"/>
  <c r="U76" i="134"/>
  <c r="U78" i="134" s="1"/>
  <c r="V206" i="147"/>
  <c r="W67" i="138"/>
  <c r="V55" i="134"/>
  <c r="W50" i="147"/>
  <c r="U66" i="134"/>
  <c r="V207" i="147"/>
  <c r="V63" i="147"/>
  <c r="U69" i="134"/>
  <c r="V209" i="147"/>
  <c r="W195" i="147"/>
  <c r="V212" i="134"/>
  <c r="W222" i="138"/>
  <c r="W46" i="147"/>
  <c r="W63" i="138"/>
  <c r="V51" i="134"/>
  <c r="V146" i="134"/>
  <c r="W119" i="147"/>
  <c r="W141" i="138"/>
  <c r="V130" i="134"/>
  <c r="V132" i="147"/>
  <c r="V203" i="147"/>
  <c r="U226" i="134"/>
  <c r="W48" i="147"/>
  <c r="W65" i="138"/>
  <c r="V53" i="134"/>
  <c r="V208" i="147"/>
  <c r="U68" i="134"/>
  <c r="W47" i="147"/>
  <c r="W64" i="138"/>
  <c r="V52" i="134"/>
  <c r="U143" i="134"/>
  <c r="V60" i="147"/>
  <c r="W218" i="138"/>
  <c r="V208" i="134"/>
  <c r="W191" i="147"/>
  <c r="U222" i="134"/>
  <c r="U148" i="134"/>
  <c r="U67" i="134"/>
  <c r="U224" i="134"/>
  <c r="W124" i="147"/>
  <c r="W146" i="138"/>
  <c r="V135" i="134"/>
  <c r="V136" i="147"/>
  <c r="V57" i="147"/>
  <c r="W194" i="147"/>
  <c r="V211" i="134"/>
  <c r="W221" i="138"/>
  <c r="W58" i="138"/>
  <c r="V70" i="147"/>
  <c r="V72" i="147" s="1"/>
  <c r="U221" i="134"/>
  <c r="V62" i="147"/>
  <c r="U142" i="134"/>
  <c r="V131" i="147"/>
  <c r="V214" i="134"/>
  <c r="W224" i="138"/>
  <c r="W197" i="147"/>
  <c r="P129" i="147"/>
  <c r="W56" i="147"/>
  <c r="N133" i="147"/>
  <c r="N143" i="147"/>
  <c r="N145" i="147" s="1"/>
  <c r="N126" i="147"/>
  <c r="N141" i="134"/>
  <c r="O78" i="137"/>
  <c r="O82" i="137" s="1"/>
  <c r="O131" i="138"/>
  <c r="O121" i="147" s="1"/>
  <c r="N143" i="138"/>
  <c r="N148" i="138" s="1"/>
  <c r="M216" i="134" s="1"/>
  <c r="M132" i="134"/>
  <c r="N136" i="138"/>
  <c r="N153" i="138"/>
  <c r="V62" i="134"/>
  <c r="Q74" i="137"/>
  <c r="Q127" i="138"/>
  <c r="Q117" i="147" s="1"/>
  <c r="O128" i="134"/>
  <c r="P139" i="138"/>
  <c r="P42" i="137"/>
  <c r="O46" i="137"/>
  <c r="R38" i="137"/>
  <c r="T123" i="152" l="1"/>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158" i="152"/>
  <c r="U214" i="152"/>
  <c r="U102" i="152"/>
  <c r="U46" i="152"/>
  <c r="U66" i="144"/>
  <c r="U122" i="144"/>
  <c r="U178" i="144"/>
  <c r="U10" i="144"/>
  <c r="U117" i="152"/>
  <c r="U5" i="152"/>
  <c r="U173" i="152"/>
  <c r="U61" i="152"/>
  <c r="U63" i="144"/>
  <c r="U7" i="144"/>
  <c r="U175" i="144"/>
  <c r="U119" i="144"/>
  <c r="V154" i="152"/>
  <c r="V210" i="152"/>
  <c r="V98" i="152"/>
  <c r="V42" i="152"/>
  <c r="U158" i="144"/>
  <c r="U214" i="144"/>
  <c r="U46" i="144"/>
  <c r="U102" i="144"/>
  <c r="N77" i="144"/>
  <c r="N21" i="144"/>
  <c r="N189" i="144"/>
  <c r="N133" i="144"/>
  <c r="U211" i="147"/>
  <c r="T39" i="152"/>
  <c r="T47" i="152" s="1"/>
  <c r="T95" i="152"/>
  <c r="T103" i="152" s="1"/>
  <c r="T151" i="152"/>
  <c r="T159" i="152" s="1"/>
  <c r="T207" i="152"/>
  <c r="T215" i="152" s="1"/>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215" i="144" s="1"/>
  <c r="T95" i="144"/>
  <c r="T103" i="144" s="1"/>
  <c r="T39" i="144"/>
  <c r="T47" i="144" s="1"/>
  <c r="T151" i="144"/>
  <c r="T159" i="144" s="1"/>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N138" i="147"/>
  <c r="M193" i="152"/>
  <c r="M197" i="152" s="1"/>
  <c r="M25" i="152"/>
  <c r="M29" i="152" s="1"/>
  <c r="M81" i="152"/>
  <c r="M85" i="152" s="1"/>
  <c r="M137" i="152"/>
  <c r="M141" i="152" s="1"/>
  <c r="U211" i="144"/>
  <c r="U155" i="144"/>
  <c r="U99" i="144"/>
  <c r="U43" i="144"/>
  <c r="U192" i="152"/>
  <c r="U136" i="152"/>
  <c r="U80" i="152"/>
  <c r="U24" i="152"/>
  <c r="W70" i="138"/>
  <c r="W70" i="147"/>
  <c r="W72" i="147" s="1"/>
  <c r="U71" i="134"/>
  <c r="V58" i="134"/>
  <c r="V65" i="147"/>
  <c r="W57" i="147"/>
  <c r="U220" i="134"/>
  <c r="U234" i="134"/>
  <c r="U236" i="134" s="1"/>
  <c r="V224" i="134"/>
  <c r="V76" i="134"/>
  <c r="V78" i="134" s="1"/>
  <c r="W62" i="147"/>
  <c r="W131" i="147"/>
  <c r="V68" i="134"/>
  <c r="W132" i="147"/>
  <c r="V227" i="134"/>
  <c r="V148" i="134"/>
  <c r="V226" i="134"/>
  <c r="V207" i="134"/>
  <c r="W214" i="138"/>
  <c r="W231" i="138"/>
  <c r="W190" i="147"/>
  <c r="W217" i="138"/>
  <c r="W226" i="138" s="1"/>
  <c r="V144" i="134"/>
  <c r="W136" i="147"/>
  <c r="V64" i="134"/>
  <c r="W208" i="147"/>
  <c r="W60" i="147"/>
  <c r="W204" i="147"/>
  <c r="W206" i="147"/>
  <c r="V147" i="134"/>
  <c r="W130" i="147"/>
  <c r="W209" i="147"/>
  <c r="W58" i="147"/>
  <c r="W63" i="147"/>
  <c r="V66" i="134"/>
  <c r="V216" i="147"/>
  <c r="V218" i="147" s="1"/>
  <c r="V199" i="147"/>
  <c r="V202" i="147"/>
  <c r="V142" i="134"/>
  <c r="W207" i="147"/>
  <c r="V63" i="134"/>
  <c r="V222" i="134"/>
  <c r="W203" i="147"/>
  <c r="V221" i="134"/>
  <c r="W61" i="147"/>
  <c r="V67" i="134"/>
  <c r="V143" i="134"/>
  <c r="W135" i="147"/>
  <c r="V65" i="134"/>
  <c r="W59" i="147"/>
  <c r="W53" i="147"/>
  <c r="V225" i="134"/>
  <c r="V69" i="134"/>
  <c r="Q129" i="147"/>
  <c r="O133" i="147"/>
  <c r="O143" i="147"/>
  <c r="O145" i="147" s="1"/>
  <c r="O126" i="147"/>
  <c r="O141" i="134"/>
  <c r="P78" i="137"/>
  <c r="P82" i="137" s="1"/>
  <c r="P131" i="138"/>
  <c r="P121" i="147" s="1"/>
  <c r="O143" i="138"/>
  <c r="O148" i="138" s="1"/>
  <c r="N132" i="134"/>
  <c r="O153" i="138"/>
  <c r="O136" i="138"/>
  <c r="M145" i="134"/>
  <c r="M155" i="134"/>
  <c r="M157" i="134" s="1"/>
  <c r="M137" i="134"/>
  <c r="P128" i="134"/>
  <c r="Q139" i="138"/>
  <c r="R127" i="138"/>
  <c r="R117" i="147" s="1"/>
  <c r="R74" i="137"/>
  <c r="Q42" i="137"/>
  <c r="P46" i="137"/>
  <c r="S38" i="137"/>
  <c r="U123" i="152" l="1"/>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03" i="144" s="1"/>
  <c r="U151" i="144"/>
  <c r="U159" i="144" s="1"/>
  <c r="U39" i="144"/>
  <c r="U47" i="144" s="1"/>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214" i="144"/>
  <c r="V46" i="144"/>
  <c r="V102" i="144"/>
  <c r="V158" i="144"/>
  <c r="V102" i="152"/>
  <c r="V158" i="152"/>
  <c r="V46" i="152"/>
  <c r="V214"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V211" i="147"/>
  <c r="U39" i="152"/>
  <c r="U47" i="152" s="1"/>
  <c r="U95" i="152"/>
  <c r="U103" i="152" s="1"/>
  <c r="U207" i="152"/>
  <c r="U215" i="152" s="1"/>
  <c r="U151" i="152"/>
  <c r="U159" i="152" s="1"/>
  <c r="O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W65" i="147"/>
  <c r="V216" i="134"/>
  <c r="V220" i="134"/>
  <c r="V234" i="134"/>
  <c r="V236" i="134" s="1"/>
  <c r="W216" i="147"/>
  <c r="W218" i="147" s="1"/>
  <c r="W202" i="147"/>
  <c r="W199" i="147"/>
  <c r="R129" i="147"/>
  <c r="P133" i="147"/>
  <c r="P143" i="147"/>
  <c r="P145" i="147" s="1"/>
  <c r="P126" i="147"/>
  <c r="P141" i="134"/>
  <c r="N145" i="134"/>
  <c r="N155" i="134"/>
  <c r="N157" i="134" s="1"/>
  <c r="N137" i="134"/>
  <c r="P143" i="138"/>
  <c r="P148" i="138" s="1"/>
  <c r="O132" i="134"/>
  <c r="P153" i="138"/>
  <c r="P136" i="138"/>
  <c r="Q78" i="137"/>
  <c r="Q82" i="137" s="1"/>
  <c r="Q131" i="138"/>
  <c r="Q121" i="147" s="1"/>
  <c r="Q128" i="134"/>
  <c r="R139" i="138"/>
  <c r="S127" i="138"/>
  <c r="S117" i="147" s="1"/>
  <c r="S74" i="137"/>
  <c r="R42" i="137"/>
  <c r="Q46" i="137"/>
  <c r="T38" i="137"/>
  <c r="V67" i="144" l="1"/>
  <c r="V123" i="152"/>
  <c r="V11" i="144"/>
  <c r="V11" i="152"/>
  <c r="V179" i="152"/>
  <c r="V179" i="144"/>
  <c r="V123" i="144"/>
  <c r="V67" i="152"/>
  <c r="Q189" i="152"/>
  <c r="Q77" i="152"/>
  <c r="Q21" i="152"/>
  <c r="Q133" i="152"/>
  <c r="P138" i="147"/>
  <c r="O193" i="152"/>
  <c r="O197" i="152" s="1"/>
  <c r="O81" i="152"/>
  <c r="O85" i="152" s="1"/>
  <c r="O137" i="152"/>
  <c r="O141" i="152" s="1"/>
  <c r="O25" i="152"/>
  <c r="O29" i="152" s="1"/>
  <c r="V229" i="134"/>
  <c r="V207" i="144"/>
  <c r="V215" i="144" s="1"/>
  <c r="V151" i="144"/>
  <c r="V159" i="144" s="1"/>
  <c r="V95" i="144"/>
  <c r="V103" i="144" s="1"/>
  <c r="V39" i="144"/>
  <c r="V47" i="144" s="1"/>
  <c r="N193" i="144"/>
  <c r="N197" i="144" s="1"/>
  <c r="N137" i="144"/>
  <c r="N141" i="144" s="1"/>
  <c r="N25" i="144"/>
  <c r="N29" i="144" s="1"/>
  <c r="N81" i="144"/>
  <c r="N85" i="144" s="1"/>
  <c r="W211" i="147"/>
  <c r="V207" i="152"/>
  <c r="V215" i="152" s="1"/>
  <c r="V151" i="152"/>
  <c r="V159" i="152" s="1"/>
  <c r="V95" i="152"/>
  <c r="V103" i="152" s="1"/>
  <c r="V39" i="152"/>
  <c r="V47" i="152" s="1"/>
  <c r="P189" i="144"/>
  <c r="P133" i="144"/>
  <c r="P77" i="144"/>
  <c r="P21" i="144"/>
  <c r="N150" i="134"/>
  <c r="S129" i="147"/>
  <c r="Q133" i="147"/>
  <c r="Q126" i="147"/>
  <c r="Q143" i="147"/>
  <c r="Q145" i="147" s="1"/>
  <c r="Q141" i="134"/>
  <c r="Q143" i="138"/>
  <c r="Q148" i="138" s="1"/>
  <c r="P132" i="134"/>
  <c r="Q153" i="138"/>
  <c r="Q136" i="138"/>
  <c r="O145" i="134"/>
  <c r="O137" i="134"/>
  <c r="O155" i="134"/>
  <c r="O157" i="134" s="1"/>
  <c r="R78" i="137"/>
  <c r="R82" i="137" s="1"/>
  <c r="R131" i="138"/>
  <c r="R121" i="147" s="1"/>
  <c r="T74" i="137"/>
  <c r="T127" i="138"/>
  <c r="T117" i="147" s="1"/>
  <c r="R128" i="134"/>
  <c r="S139" i="138"/>
  <c r="S42" i="137"/>
  <c r="R46" i="137"/>
  <c r="U38" i="137"/>
  <c r="O193" i="144" l="1"/>
  <c r="O197" i="144" s="1"/>
  <c r="O137" i="144"/>
  <c r="O141" i="144" s="1"/>
  <c r="O25" i="144"/>
  <c r="O81" i="144"/>
  <c r="O85" i="144" s="1"/>
  <c r="R189" i="152"/>
  <c r="R21" i="152"/>
  <c r="R133" i="152"/>
  <c r="R77" i="152"/>
  <c r="Q189" i="144"/>
  <c r="Q21" i="144"/>
  <c r="Q77" i="144"/>
  <c r="Q133" i="144"/>
  <c r="Q138" i="147"/>
  <c r="P81" i="152"/>
  <c r="P85" i="152" s="1"/>
  <c r="P193" i="152"/>
  <c r="P197" i="152" s="1"/>
  <c r="P137" i="152"/>
  <c r="P141" i="152" s="1"/>
  <c r="P25" i="152"/>
  <c r="P29" i="152" s="1"/>
  <c r="O150" i="134"/>
  <c r="O29" i="144"/>
  <c r="T129" i="147"/>
  <c r="R133" i="147"/>
  <c r="R143" i="147"/>
  <c r="R145" i="147" s="1"/>
  <c r="R126" i="147"/>
  <c r="R141" i="134"/>
  <c r="R143" i="138"/>
  <c r="R148" i="138" s="1"/>
  <c r="Q216" i="134" s="1"/>
  <c r="Q132" i="134"/>
  <c r="R153" i="138"/>
  <c r="R136" i="138"/>
  <c r="P145" i="134"/>
  <c r="P137" i="134"/>
  <c r="P155" i="134"/>
  <c r="P157" i="134" s="1"/>
  <c r="S78" i="137"/>
  <c r="S82" i="137" s="1"/>
  <c r="S131" i="138"/>
  <c r="S121" i="147" s="1"/>
  <c r="S128" i="134"/>
  <c r="T139" i="138"/>
  <c r="U127" i="138"/>
  <c r="U117" i="147" s="1"/>
  <c r="U74" i="137"/>
  <c r="T42" i="137"/>
  <c r="S46" i="137"/>
  <c r="V38" i="137"/>
  <c r="R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S133" i="147"/>
  <c r="S126" i="147"/>
  <c r="S143" i="147"/>
  <c r="S145" i="147" s="1"/>
  <c r="U129" i="147"/>
  <c r="S141" i="134"/>
  <c r="S143" i="138"/>
  <c r="S148" i="138" s="1"/>
  <c r="R132" i="134"/>
  <c r="S136" i="138"/>
  <c r="S153" i="138"/>
  <c r="Q145" i="134"/>
  <c r="Q155" i="134"/>
  <c r="Q157" i="134" s="1"/>
  <c r="Q137" i="134"/>
  <c r="T78" i="137"/>
  <c r="T82" i="137" s="1"/>
  <c r="T131" i="138"/>
  <c r="T121" i="147" s="1"/>
  <c r="V74" i="137"/>
  <c r="V127" i="138"/>
  <c r="V117" i="147" s="1"/>
  <c r="T128" i="134"/>
  <c r="U139" i="138"/>
  <c r="U42" i="137"/>
  <c r="T46" i="137"/>
  <c r="W38" i="137"/>
  <c r="S189" i="144" l="1"/>
  <c r="S21" i="144"/>
  <c r="S77" i="144"/>
  <c r="S133" i="144"/>
  <c r="S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V129" i="147"/>
  <c r="T133" i="147"/>
  <c r="T126" i="147"/>
  <c r="T143" i="147"/>
  <c r="T145" i="147" s="1"/>
  <c r="T141" i="134"/>
  <c r="T143" i="138"/>
  <c r="T148" i="138" s="1"/>
  <c r="S132" i="134"/>
  <c r="T153" i="138"/>
  <c r="T136" i="138"/>
  <c r="R145" i="134"/>
  <c r="R155" i="134"/>
  <c r="R157" i="134" s="1"/>
  <c r="R137" i="134"/>
  <c r="U78" i="137"/>
  <c r="U82" i="137" s="1"/>
  <c r="U131" i="138"/>
  <c r="U121" i="147" s="1"/>
  <c r="W127" i="138"/>
  <c r="W117" i="147" s="1"/>
  <c r="W74" i="137"/>
  <c r="U128" i="134"/>
  <c r="V139" i="138"/>
  <c r="V42" i="137"/>
  <c r="U46" i="137"/>
  <c r="T189" i="144" l="1"/>
  <c r="T21" i="144"/>
  <c r="T77" i="144"/>
  <c r="T133" i="144"/>
  <c r="U189" i="152"/>
  <c r="U133" i="152"/>
  <c r="U77" i="152"/>
  <c r="U21" i="152"/>
  <c r="R193" i="144"/>
  <c r="R197" i="144" s="1"/>
  <c r="R137" i="144"/>
  <c r="R141" i="144" s="1"/>
  <c r="R81" i="144"/>
  <c r="R85" i="144" s="1"/>
  <c r="R25" i="144"/>
  <c r="R29" i="144" s="1"/>
  <c r="T138" i="147"/>
  <c r="S137" i="152"/>
  <c r="S141" i="152" s="1"/>
  <c r="S25" i="152"/>
  <c r="S29" i="152" s="1"/>
  <c r="S81" i="152"/>
  <c r="S85" i="152" s="1"/>
  <c r="S193" i="152"/>
  <c r="S197" i="152" s="1"/>
  <c r="R150" i="134"/>
  <c r="W129" i="147"/>
  <c r="U133" i="147"/>
  <c r="U143" i="147"/>
  <c r="U145" i="147" s="1"/>
  <c r="U126" i="147"/>
  <c r="U141" i="134"/>
  <c r="S145" i="134"/>
  <c r="S155" i="134"/>
  <c r="S157" i="134" s="1"/>
  <c r="S137" i="134"/>
  <c r="T132" i="134"/>
  <c r="U143" i="138"/>
  <c r="U148" i="138" s="1"/>
  <c r="U153" i="138"/>
  <c r="U136" i="138"/>
  <c r="V78" i="137"/>
  <c r="V82" i="137" s="1"/>
  <c r="V131" i="138"/>
  <c r="V121" i="147" s="1"/>
  <c r="V128" i="134"/>
  <c r="W139" i="138"/>
  <c r="W42" i="137"/>
  <c r="V46" i="137"/>
  <c r="U189" i="144" l="1"/>
  <c r="U21" i="144"/>
  <c r="U77" i="144"/>
  <c r="U133" i="144"/>
  <c r="U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V133" i="147"/>
  <c r="V143" i="147"/>
  <c r="V145" i="147" s="1"/>
  <c r="V126" i="147"/>
  <c r="V141" i="134"/>
  <c r="W46" i="137"/>
  <c r="W78" i="137"/>
  <c r="W82" i="137" s="1"/>
  <c r="W131" i="138"/>
  <c r="W121" i="147" s="1"/>
  <c r="T145" i="134"/>
  <c r="T137" i="134"/>
  <c r="T155" i="134"/>
  <c r="T157" i="134" s="1"/>
  <c r="V143" i="138"/>
  <c r="V148" i="138" s="1"/>
  <c r="U216" i="134" s="1"/>
  <c r="U132" i="134"/>
  <c r="V153" i="138"/>
  <c r="V136" i="138"/>
  <c r="T193" i="144" l="1"/>
  <c r="T197" i="144" s="1"/>
  <c r="T137" i="144"/>
  <c r="T141" i="144" s="1"/>
  <c r="T81" i="144"/>
  <c r="T85" i="144" s="1"/>
  <c r="T25" i="144"/>
  <c r="T29" i="144" s="1"/>
  <c r="V189" i="144"/>
  <c r="V21" i="144"/>
  <c r="V133" i="144"/>
  <c r="V77" i="144"/>
  <c r="V138" i="147"/>
  <c r="U81" i="152"/>
  <c r="U85" i="152" s="1"/>
  <c r="U25" i="152"/>
  <c r="U29" i="152" s="1"/>
  <c r="U137" i="152"/>
  <c r="U141" i="152" s="1"/>
  <c r="U193" i="152"/>
  <c r="U197" i="152" s="1"/>
  <c r="T150" i="134"/>
  <c r="W133" i="147"/>
  <c r="W143" i="147"/>
  <c r="W145" i="147" s="1"/>
  <c r="W126" i="147"/>
  <c r="U145" i="134"/>
  <c r="U155" i="134"/>
  <c r="U157" i="134" s="1"/>
  <c r="U137" i="134"/>
  <c r="W143" i="138"/>
  <c r="W148" i="138" s="1"/>
  <c r="V132" i="134"/>
  <c r="W153" i="138"/>
  <c r="W136" i="138"/>
  <c r="W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tc={79ED8EE3-6576-4260-9329-EA780536FCC0}</author>
  </authors>
  <commentList>
    <comment ref="B9" authorId="0" shapeId="0" xr:uid="{79ED8EE3-6576-4260-9329-EA780536FC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Minor wording change in red.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tc={387443CC-69F3-4F46-BEF0-2F64C26F2503}</author>
  </authors>
  <commentList>
    <comment ref="A14" authorId="0" shapeId="0" xr:uid="{387443CC-69F3-4F46-BEF0-2F64C26F25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 don't think we want to do this...</t>
        </r>
      </text>
    </comment>
  </commentList>
</comments>
</file>

<file path=xl/sharedStrings.xml><?xml version="1.0" encoding="utf-8"?>
<sst xmlns="http://schemas.openxmlformats.org/spreadsheetml/2006/main" count="2795" uniqueCount="292">
  <si>
    <t>Capabilities/Uses:</t>
  </si>
  <si>
    <t>Main Datasets:</t>
  </si>
  <si>
    <t>Reference:</t>
  </si>
  <si>
    <t>Read Me</t>
  </si>
  <si>
    <t>Overview</t>
  </si>
  <si>
    <t>Approach</t>
  </si>
  <si>
    <t>Parameter</t>
  </si>
  <si>
    <t>High</t>
  </si>
  <si>
    <t>Low</t>
  </si>
  <si>
    <t>Unit</t>
  </si>
  <si>
    <t>Value</t>
  </si>
  <si>
    <t>-</t>
  </si>
  <si>
    <t>Contact: Edward Oughton (eoughton@teltrium.com); Erica Weir (eweir@teltrium.com).</t>
  </si>
  <si>
    <t>Developed by Teltrium Inc. for NASA SCaN</t>
  </si>
  <si>
    <t xml:space="preserve">    - Quantifying current and future data traffic demand under realistic scenarios.</t>
  </si>
  <si>
    <t xml:space="preserve">    - Supporting high-level decisions pertaining to commercialization strategies of NASA's Near Space Network.</t>
  </si>
  <si>
    <t xml:space="preserve">    - Estimating the cost of moving both current and future traffic demand via commerical operators.</t>
  </si>
  <si>
    <t xml:space="preserve">    - Exploring the implications of centralized or decentralized purchasing of commercial network capacity.</t>
  </si>
  <si>
    <t xml:space="preserve">    - Quantifying the trade-offs in selecting either a small (n=2) or large (n=5) number of commercial suppliers. </t>
  </si>
  <si>
    <t>Caveats to using ASCEND:</t>
  </si>
  <si>
    <t>Assessing Commercialization Strategies for Evolving Network Demand (ASCEND)</t>
  </si>
  <si>
    <t xml:space="preserve">    - ASCEND is not a replacement for detailed network-specific modeling. The aim is to provide an understanding of incremental cost for different sized network suppliers.</t>
  </si>
  <si>
    <t xml:space="preserve">    - ASCEND is not an exact measurement tool but a scenario-based decision-support model which helps to understand future (unknown) scenarios.</t>
  </si>
  <si>
    <t xml:space="preserve">    - ASCEND utilizes parameter assumptions when reliable scientific data are not available, if there are questions regarding the approach, reach out to the model creators (eoughton@teltrium.com; eweir@teltrium.com).</t>
  </si>
  <si>
    <t>Tbc</t>
  </si>
  <si>
    <t>Oughton, E.J., D. Weir, E. et al., 20234 “Assessing Commercialization Strategies for Evolving Network Demand at NASA's Space Communications and Networking (SCaN) program”, Working Paper 24/XX.</t>
  </si>
  <si>
    <t>- A variety of hypothetical networks are modeled to explore the implications of current and future demand on incremental cost.</t>
  </si>
  <si>
    <t>- The focus is on modeling Low Earth Orbit (LEO) networks, as there is already considerable commercial activity taking place in this space.</t>
  </si>
  <si>
    <t>- The level of current and future network demand can be specified by the ASCEND user, initially parameterized using NASA's own forecasts.</t>
  </si>
  <si>
    <t>- The ASCEND user can then explore the techno-economic cost implications of utilizing different sized LEO networks.</t>
  </si>
  <si>
    <t>The ASCEND Method</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</si>
  <si>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</si>
  <si>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</si>
  <si>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</si>
  <si>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</si>
  <si>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</si>
  <si>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</si>
  <si>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</si>
  <si>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</si>
  <si>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</si>
  <si>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</si>
  <si>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</si>
  <si>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</si>
  <si>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</si>
  <si>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</si>
  <si>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</si>
  <si>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</si>
  <si>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</si>
  <si>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</si>
  <si>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</si>
  <si>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</si>
  <si>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</si>
  <si>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</si>
  <si>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</si>
  <si>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</si>
  <si>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</si>
  <si>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</si>
  <si>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</si>
  <si>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</si>
  <si>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</si>
  <si>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</si>
  <si>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</si>
  <si>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</si>
  <si>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</si>
  <si>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</si>
  <si>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</si>
  <si>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</si>
  <si>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</si>
  <si>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</si>
  <si>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</si>
  <si>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</si>
  <si>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</si>
  <si>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</si>
  <si>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</si>
  <si>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</si>
  <si>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</si>
  <si>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</si>
  <si>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</si>
  <si>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</si>
  <si>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</si>
  <si>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</si>
  <si>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</si>
  <si>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</si>
  <si>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</si>
  <si>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</si>
  <si>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</si>
  <si>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</si>
  <si>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Major</t>
  </si>
  <si>
    <t>Y</t>
  </si>
  <si>
    <t>Assured Data Delivery Service Mission Projections</t>
  </si>
  <si>
    <t>January 2020 - Dec 2022</t>
  </si>
  <si>
    <t>Near-Future (Jan 2023-Dec 2027)</t>
  </si>
  <si>
    <t>Mission Count</t>
  </si>
  <si>
    <t>Direct to Earth (DTE)</t>
  </si>
  <si>
    <t>Baseline</t>
  </si>
  <si>
    <t>Space Relay (SR)</t>
  </si>
  <si>
    <t>Passes Per Day (Per Mission)</t>
  </si>
  <si>
    <t>Service Time Per Year (Minutes)</t>
  </si>
  <si>
    <t>File Data Delivery and Networking Service Mission Projections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</si>
  <si>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</si>
  <si>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</si>
  <si>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</si>
  <si>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</si>
  <si>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</si>
  <si>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</si>
  <si>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</si>
  <si>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</si>
  <si>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</si>
  <si>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</si>
  <si>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</si>
  <si>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</si>
  <si>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</si>
  <si>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</si>
  <si>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</si>
  <si>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</si>
  <si>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</si>
  <si>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</si>
  <si>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</si>
  <si>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</si>
  <si>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</si>
  <si>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</si>
  <si>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</si>
  <si>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</si>
  <si>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</si>
  <si>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</si>
  <si>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</si>
  <si>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</si>
  <si>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</si>
  <si>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</si>
  <si>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</si>
  <si>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</si>
  <si>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</si>
  <si>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</si>
  <si>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</si>
  <si>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</si>
  <si>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</si>
  <si>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</si>
  <si>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</si>
  <si>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</si>
  <si>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</si>
  <si>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</si>
  <si>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</si>
  <si>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</si>
  <si>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</si>
  <si>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</si>
  <si>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</si>
  <si>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</si>
  <si>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</si>
  <si>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</si>
  <si>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</si>
  <si>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 xml:space="preserve">This sheet is a list of all current missions by use case. </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</si>
  <si>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</si>
  <si>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</si>
  <si>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</si>
  <si>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</si>
  <si>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</si>
  <si>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</si>
  <si>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</si>
  <si>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</si>
  <si>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</si>
  <si>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</si>
  <si>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</si>
  <si>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</si>
  <si>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</si>
  <si>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Antenna</t>
  </si>
  <si>
    <t>ICT equipment</t>
  </si>
  <si>
    <t>Civil engineering structure</t>
  </si>
  <si>
    <t>Construction labor</t>
  </si>
  <si>
    <t>Fixed fiber connection</t>
  </si>
  <si>
    <t>Satellite Manufacture</t>
  </si>
  <si>
    <t>Satellite Launch</t>
  </si>
  <si>
    <t>Staff labor</t>
  </si>
  <si>
    <t>Energy</t>
  </si>
  <si>
    <t>Spectrum license fees</t>
  </si>
  <si>
    <t>Other regulatory fees</t>
  </si>
  <si>
    <t xml:space="preserve">Research and Development </t>
  </si>
  <si>
    <t>Discount rate</t>
  </si>
  <si>
    <t>Asset lifetime</t>
  </si>
  <si>
    <t>Quantity</t>
  </si>
  <si>
    <t>$USD</t>
  </si>
  <si>
    <t>Capex</t>
  </si>
  <si>
    <t>DTE/SR</t>
  </si>
  <si>
    <t>SR</t>
  </si>
  <si>
    <t>Opex</t>
  </si>
  <si>
    <t>Percent</t>
  </si>
  <si>
    <t>Years</t>
  </si>
  <si>
    <t>Cost (USD)</t>
  </si>
  <si>
    <t>Variable Type</t>
  </si>
  <si>
    <t>Asset Type</t>
  </si>
  <si>
    <t>DTE Asset Categories</t>
  </si>
  <si>
    <t>SR Asset Categories</t>
  </si>
  <si>
    <t>$USD/worker/day</t>
  </si>
  <si>
    <t>$USD/km</t>
  </si>
  <si>
    <t>$USD/kwh</t>
  </si>
  <si>
    <t>Present Value (2024)</t>
  </si>
  <si>
    <t>DTE cost per minute</t>
  </si>
  <si>
    <t>DTE minutes utilization rate</t>
  </si>
  <si>
    <t>cost_USD/Minute</t>
  </si>
  <si>
    <t>price_usd/Minute</t>
  </si>
  <si>
    <t>Present Value (USD)</t>
  </si>
  <si>
    <t>USD/Minute</t>
  </si>
  <si>
    <t>Price/Minute 10% Profit</t>
  </si>
  <si>
    <t>Metric</t>
  </si>
  <si>
    <t>Price/Minute 20% Profit</t>
  </si>
  <si>
    <t>Price/Minute 30% Profit</t>
  </si>
  <si>
    <t>Price/Minute 40% Profit</t>
  </si>
  <si>
    <t>Price/Minute 50% Profit</t>
  </si>
  <si>
    <t>Price/Minute 60% Profit</t>
  </si>
  <si>
    <t>Price/Minute 70% Profit</t>
  </si>
  <si>
    <t>Price/Minute 80% Profit</t>
  </si>
  <si>
    <t>Price/Minute 90% Profit</t>
  </si>
  <si>
    <t>Price/Minute 100% Profit</t>
  </si>
  <si>
    <t>Maintenance</t>
  </si>
  <si>
    <t>Percent of capex</t>
  </si>
  <si>
    <t>Site purchase</t>
  </si>
  <si>
    <t>DTE</t>
  </si>
  <si>
    <t>Site compound</t>
  </si>
  <si>
    <t>$USD/Acre</t>
  </si>
  <si>
    <t xml:space="preserve">Research and development </t>
  </si>
  <si>
    <t>Price/Minute 110% Profit</t>
  </si>
  <si>
    <t>Price/Minute 120% Profit</t>
  </si>
  <si>
    <t>THIS IS SR DATA NOT DTE (where can I find the DTE minutes broken down by mission/use case please?)</t>
  </si>
  <si>
    <t>Average (Hours)</t>
  </si>
  <si>
    <t>Total (Minutes)</t>
  </si>
  <si>
    <t>Low Demand</t>
  </si>
  <si>
    <t>Baseline Demand</t>
  </si>
  <si>
    <t>High Demand</t>
  </si>
  <si>
    <t>Cost inputs for a SR 25 satellite LEO constellation</t>
  </si>
  <si>
    <t xml:space="preserve">Cost inputs for a DTE single site facility </t>
  </si>
  <si>
    <t>Not currently in use</t>
  </si>
  <si>
    <t>Estimated required new missions by use case</t>
  </si>
  <si>
    <t>Model parameters</t>
  </si>
  <si>
    <t>Parameters</t>
  </si>
  <si>
    <t>Estimated LRIC cost</t>
  </si>
  <si>
    <r>
      <t xml:space="preserve">- This tool provides investment analytics for commercializing the NASA Near Space Network (NSN) </t>
    </r>
    <r>
      <rPr>
        <sz val="11"/>
        <color rgb="FFFF0000"/>
        <rFont val="Helvetica"/>
      </rPr>
      <t>services.</t>
    </r>
  </si>
  <si>
    <r>
      <rPr>
        <b/>
        <sz val="11"/>
        <color rgb="FFFF0000"/>
        <rFont val="Helvetica"/>
      </rPr>
      <t>NASA</t>
    </r>
    <r>
      <rPr>
        <b/>
        <sz val="11"/>
        <color theme="1"/>
        <rFont val="Helvetica"/>
      </rPr>
      <t xml:space="preserve"> aggregate mission forecast</t>
    </r>
  </si>
  <si>
    <t>*erica note to ask/figure why not in use</t>
  </si>
  <si>
    <t>38.6% is GOCO(NASA) as of end of FY23 reporting for the NSN DTE service portfolio. Source is NSN FY23 Dashboard.</t>
  </si>
  <si>
    <t>$491.00 per pass, where one pass is ≤ 30 minutes of uplink/downlink time. Source is the NASA MOCS document. However.... Do you want this to be something more generic??</t>
  </si>
  <si>
    <t>What is this / how is it used?</t>
  </si>
  <si>
    <t>For assumptions below - which are total WAG vs. higher confidence? We can ask our spectrum team for help re: spectrum licence / regulatory items.</t>
  </si>
  <si>
    <t>The non-GSO market is definitely interesting but there are significant GEO players and it seems like the model is flexible enough to make this more broad…?</t>
  </si>
  <si>
    <t>For launch and satellite we could use some CERs from SMAD text book but these are mass based - so would need to probably test a few mass classes but this is also tied to LEO / GEO --ex: the Starlink satellites are smaller than the Viasat GEO birds… on the high sat # constellations there are also formulas for assuming a learning curve / production efficiency - 100th satellite is cheaper than the 2nd one...</t>
  </si>
  <si>
    <t>Re: assumptions above... same question on WAG vs. higher confidence.</t>
  </si>
  <si>
    <t>Example ref. on learning curve - https://ocw.mit.edu/courses/aeronautics-and-astronautics/16-851-satellite-engineering-fall-2003/lecture-notes/l15_costmodellec.pdf</t>
  </si>
  <si>
    <t>On asset lifetime - I assume this is for the constellation inclusive of all gens/replenishments of satellites, rather than the life of an individual satellite, right?</t>
  </si>
  <si>
    <t>**</t>
  </si>
  <si>
    <t xml:space="preserve">**BRTS is the Bilateration Ranging and Transponder System - it's used to provide range and doppler measurements for each TDRS satellite. They are ground based… I think this is the best category… </t>
  </si>
  <si>
    <t>Remind me which file your current list came from??</t>
  </si>
  <si>
    <t>RBSP missions are dead</t>
  </si>
  <si>
    <t>Also listed as SPACEX CREW #</t>
  </si>
  <si>
    <t xml:space="preserve">Will send a couple of updated files. I have one file that is an export of "operational" missions but there's some ambiguity. (Note also that I can do an export that includes missions in "implementation" which could be folded into the "new" mission </t>
  </si>
  <si>
    <t>So… in the User Data Vol file, the very last tab has DTE data. The question is if we should try to update both SR and DTE with "newer" data… which would drive to massaging the data I have extracted…</t>
  </si>
  <si>
    <t>Let's talk about new missions - I think this more general appraoch makes sense but we could try to look at the mission pipeline.</t>
  </si>
  <si>
    <t>What does Major get used for?</t>
  </si>
  <si>
    <t>Sanity check DTE costs - AWS ground station as a service - I am not finding their current pricing online but their 2019 pricing was:</t>
  </si>
  <si>
    <t>Updated Amazon Pricing July 2019</t>
  </si>
  <si>
    <t>Band</t>
  </si>
  <si>
    <t>$/minute</t>
  </si>
  <si>
    <t>Narrowband Reserved</t>
  </si>
  <si>
    <t>S</t>
  </si>
  <si>
    <t>Narrowband On-Demand</t>
  </si>
  <si>
    <t>Wideband Reserved</t>
  </si>
  <si>
    <t>X</t>
  </si>
  <si>
    <t>Wideband On-Demand</t>
  </si>
  <si>
    <t>RBC Signals announcment of Xpress service August 2019</t>
  </si>
  <si>
    <t>Per Pass</t>
  </si>
  <si>
    <t>Monthly Minimum</t>
  </si>
  <si>
    <t>Notional LEO mission pass time</t>
  </si>
  <si>
    <t>minutes</t>
  </si>
  <si>
    <t>cost per minute</t>
  </si>
  <si>
    <t>Notional passes per day</t>
  </si>
  <si>
    <t>passes</t>
  </si>
  <si>
    <t>cost per day</t>
  </si>
  <si>
    <t>cost per month</t>
  </si>
  <si>
    <t>Average Pass Duration based on NEN FY17-18 Passes</t>
  </si>
  <si>
    <t>Average Pass + 1 Standard Devation Duration based on NEN FY17-18 Passes</t>
  </si>
  <si>
    <t>NASA charges missions (not really) - 491/pass, where passes are in 30 min increments</t>
  </si>
  <si>
    <t>$/min</t>
  </si>
  <si>
    <t>Reference point - NASA "charges" $91/minute for SA access, and 8-15$/min for MA service</t>
  </si>
  <si>
    <t>--&gt; I'm not seeing where this shows up yet</t>
  </si>
  <si>
    <t>Misc. comment -- I like this bottoms up approach, however could we run a set of projections using other industry data points if we can get them??</t>
  </si>
  <si>
    <t>On the SR side, this would also provide the "flex" to not get caught up in if it's a 100 sat LEO or a 5 sat GEO…</t>
  </si>
  <si>
    <t>* Launch events need to be removed from the file data delivery category in the picture</t>
  </si>
  <si>
    <t>This is all missions not just DTE</t>
  </si>
  <si>
    <t>Two others are the raw DTE ops data and raw SR data. These I did just calendar year 2023</t>
  </si>
  <si>
    <t>Not as good...We could also use the list from the pic below - which was from the network ops summary at the end of FY23 and spans both SR and DTE (but I think may only be one month of data??)  At minimum this is kind of a fairly recent check/test to see which missions are just SR, just DTE, or both</t>
  </si>
  <si>
    <t>Whatever data set we decide, we will have to help you with the use case mapping.</t>
  </si>
  <si>
    <t>Do we need both forecasts? Will providers price differently for the different types of service?</t>
  </si>
  <si>
    <t>Can we use the ratios between missions and expected minutes from NASA's forecast to inform potential demand for each service? And have a way to split this out to different use cases?</t>
  </si>
  <si>
    <t>Keep the bottom up approach here, but also use a top-down approach using AWS costs per minute</t>
  </si>
  <si>
    <t>Design generic constellations, e.g., large LEO, small LEO, GEO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</si>
</sst>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43" formatCode="_(* #,##0.00_);_(* \(#,##0.00\);_(* &quot;-&quot;??_);_(@_)"/>
    <numFmt numFmtId="164" formatCode="_-* #,##0.00_-;\-* #,##0.00_-;_-* &quot;-&quot;??_-;_-@_-"/>
    <numFmt numFmtId="165" formatCode="0.0"/>
    <numFmt numFmtId="166" formatCode="_(* #,##0_);_(* \(#,##0\);_(* &quot;-&quot;??_);_(@_)"/>
    <numFmt numFmtId="167" formatCode="&quot;$&quot;#,##0.0_);[Red]\(&quot;$&quot;#,##0.0\)"/>
  </numFmts>
  <fonts count="43"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rgb="FFFF0000"/>
      <name val="Helvetica"/>
    </font>
    <font>
      <sz val="9"/>
      <name val="Helvetica"/>
    </font>
    <font>
      <sz val="9"/>
      <color theme="0"/>
      <name val="Helvetica"/>
    </font>
    <font>
      <sz val="9"/>
      <color theme="1"/>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b/>
      <i/>
      <sz val="11"/>
      <color rgb="FFFF0000"/>
      <name val="Helvetica"/>
    </font>
    <font>
      <b/>
      <sz val="11"/>
      <color rgb="FFFF0000"/>
      <name val="Helvetica"/>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7">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cellStyleXfs>
  <cellXfs count="248">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14" fontId="30" fillId="3" borderId="1" xfId="0" applyNumberFormat="1" applyFont="1" applyFill="1" applyBorder="1" applyAlignment="1">
      <alignment horizontal="center" vertical="center" wrapText="1"/>
    </xf>
    <xf numFmtId="0" fontId="28" fillId="3" borderId="1" xfId="0" applyFont="1" applyFill="1" applyBorder="1" applyAlignment="1">
      <alignment horizontal="center" vertical="center" wrapText="1"/>
    </xf>
    <xf numFmtId="0" fontId="30" fillId="3" borderId="1" xfId="0" applyFont="1" applyFill="1" applyBorder="1" applyAlignment="1">
      <alignment horizontal="center" vertical="center" wrapText="1"/>
    </xf>
    <xf numFmtId="14" fontId="30" fillId="3" borderId="1" xfId="0" applyNumberFormat="1" applyFont="1" applyFill="1" applyBorder="1" applyAlignment="1">
      <alignment horizontal="center" vertical="center"/>
    </xf>
    <xf numFmtId="0" fontId="29" fillId="38" borderId="1" xfId="0" applyFont="1" applyFill="1" applyBorder="1" applyAlignment="1">
      <alignment horizontal="center" vertical="center"/>
    </xf>
    <xf numFmtId="0" fontId="27" fillId="3" borderId="1" xfId="0" applyFont="1" applyFill="1" applyBorder="1" applyAlignment="1">
      <alignment horizontal="center" vertical="center" wrapText="1" readingOrder="1"/>
    </xf>
    <xf numFmtId="0" fontId="21" fillId="3" borderId="1" xfId="0" applyFont="1" applyFill="1" applyBorder="1"/>
    <xf numFmtId="0" fontId="32" fillId="3" borderId="4"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5" xfId="0" applyFont="1" applyFill="1" applyBorder="1" applyAlignment="1">
      <alignment horizontal="center"/>
    </xf>
    <xf numFmtId="166" fontId="21" fillId="3" borderId="9" xfId="2" applyNumberFormat="1" applyFont="1" applyFill="1" applyBorder="1" applyAlignment="1">
      <alignment horizontal="center"/>
    </xf>
    <xf numFmtId="166" fontId="21" fillId="3" borderId="7" xfId="2" applyNumberFormat="1" applyFont="1" applyFill="1" applyBorder="1" applyAlignment="1">
      <alignment horizontal="center"/>
    </xf>
    <xf numFmtId="0" fontId="21" fillId="3" borderId="9" xfId="0" applyFont="1" applyFill="1" applyBorder="1" applyAlignment="1">
      <alignment horizontal="center" vertical="center"/>
    </xf>
    <xf numFmtId="9" fontId="21" fillId="0" borderId="1" xfId="1" applyFont="1" applyBorder="1"/>
    <xf numFmtId="166" fontId="21" fillId="0" borderId="1" xfId="2" applyNumberFormat="1" applyFont="1" applyBorder="1"/>
    <xf numFmtId="166" fontId="21" fillId="0" borderId="5" xfId="2" applyNumberFormat="1" applyFont="1" applyBorder="1"/>
    <xf numFmtId="9" fontId="21" fillId="0" borderId="9"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32"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6"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3"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Border="1" applyAlignment="1">
      <alignment horizontal="center" vertical="center"/>
    </xf>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4"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 fontId="21" fillId="3" borderId="9" xfId="0" applyNumberFormat="1" applyFont="1" applyFill="1" applyBorder="1" applyAlignment="1">
      <alignment horizontal="center" vertical="center" wrapText="1"/>
    </xf>
    <xf numFmtId="14" fontId="32"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9" fontId="21" fillId="0" borderId="7" xfId="1" applyFont="1" applyBorder="1" applyAlignment="1">
      <alignment horizontal="center" vertical="center"/>
    </xf>
    <xf numFmtId="0" fontId="35" fillId="0" borderId="0" xfId="0" applyFont="1"/>
    <xf numFmtId="0" fontId="21" fillId="0" borderId="1" xfId="0" quotePrefix="1" applyFont="1" applyBorder="1"/>
    <xf numFmtId="0" fontId="21" fillId="0" borderId="0" xfId="0" applyFont="1" applyAlignment="1">
      <alignment horizontal="center"/>
    </xf>
    <xf numFmtId="0" fontId="32" fillId="3" borderId="1" xfId="0" applyFont="1" applyFill="1" applyBorder="1" applyAlignment="1">
      <alignment horizontal="center" vertical="center" wrapText="1"/>
    </xf>
    <xf numFmtId="1" fontId="34"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Alignment="1">
      <alignment horizontal="center"/>
    </xf>
    <xf numFmtId="0" fontId="20" fillId="3" borderId="1" xfId="0" applyFont="1" applyFill="1" applyBorder="1" applyAlignment="1">
      <alignment horizontal="center" vertical="center" wrapText="1" readingOrder="1"/>
    </xf>
    <xf numFmtId="0" fontId="23" fillId="0" borderId="2" xfId="0" applyFont="1" applyBorder="1" applyAlignment="1">
      <alignment horizontal="center" vertical="center" wrapText="1" readingOrder="1"/>
    </xf>
    <xf numFmtId="0" fontId="23" fillId="0" borderId="8" xfId="0" applyFont="1" applyBorder="1" applyAlignment="1">
      <alignment horizontal="center" vertical="center" wrapText="1" readingOrder="1"/>
    </xf>
    <xf numFmtId="0" fontId="23" fillId="0" borderId="3" xfId="0" applyFont="1" applyBorder="1" applyAlignment="1">
      <alignment horizontal="center" vertical="center" wrapText="1" readingOrder="1"/>
    </xf>
    <xf numFmtId="0" fontId="21" fillId="0" borderId="0" xfId="0" applyFont="1" applyAlignment="1">
      <alignment horizontal="center" vertical="center"/>
    </xf>
    <xf numFmtId="14" fontId="21" fillId="0" borderId="0" xfId="0" applyNumberFormat="1" applyFont="1" applyAlignment="1">
      <alignment horizontal="center" vertical="center" wrapText="1"/>
    </xf>
    <xf numFmtId="0" fontId="34" fillId="0" borderId="0" xfId="0" applyFont="1" applyAlignment="1">
      <alignment horizontal="center" vertical="center" wrapText="1" readingOrder="1"/>
    </xf>
    <xf numFmtId="0" fontId="33" fillId="0" borderId="0" xfId="0" applyFont="1" applyAlignment="1">
      <alignment horizontal="center" vertical="center" wrapText="1" readingOrder="1"/>
    </xf>
    <xf numFmtId="0" fontId="21" fillId="0" borderId="0" xfId="0" applyFont="1" applyAlignment="1">
      <alignment horizontal="center" vertical="center" wrapText="1"/>
    </xf>
    <xf numFmtId="0" fontId="26" fillId="38" borderId="25"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4" fillId="3" borderId="25" xfId="0" applyFont="1" applyFill="1" applyBorder="1" applyAlignment="1">
      <alignment horizontal="center" vertical="center" wrapText="1" readingOrder="1"/>
    </xf>
    <xf numFmtId="0" fontId="34" fillId="3" borderId="20" xfId="0" applyFont="1" applyFill="1" applyBorder="1" applyAlignment="1">
      <alignment horizontal="center" vertical="center" wrapText="1" readingOrder="1"/>
    </xf>
    <xf numFmtId="0" fontId="20" fillId="3" borderId="25"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3" fillId="3" borderId="25" xfId="0" applyFont="1" applyFill="1" applyBorder="1" applyAlignment="1">
      <alignment horizontal="center" vertical="center" wrapText="1" readingOrder="1"/>
    </xf>
    <xf numFmtId="0" fontId="33" fillId="3" borderId="20" xfId="0" applyFont="1" applyFill="1" applyBorder="1" applyAlignment="1">
      <alignment horizontal="center" vertical="center" wrapText="1" readingOrder="1"/>
    </xf>
    <xf numFmtId="0" fontId="23" fillId="0" borderId="27" xfId="0" applyFont="1" applyBorder="1" applyAlignment="1">
      <alignment horizontal="center" vertical="center" wrapText="1" readingOrder="1"/>
    </xf>
    <xf numFmtId="0" fontId="23" fillId="0" borderId="24" xfId="0" applyFont="1" applyBorder="1" applyAlignment="1">
      <alignment horizontal="center" vertical="center" wrapText="1" readingOrder="1"/>
    </xf>
    <xf numFmtId="0" fontId="23" fillId="0" borderId="1" xfId="0" applyFont="1" applyBorder="1" applyAlignment="1">
      <alignment horizontal="center" vertical="center" wrapText="1" readingOrder="1"/>
    </xf>
    <xf numFmtId="166" fontId="26" fillId="38" borderId="1" xfId="2" applyNumberFormat="1" applyFont="1" applyFill="1" applyBorder="1" applyAlignment="1">
      <alignment horizontal="center" vertical="center"/>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32"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37" fillId="3" borderId="0" xfId="0" applyFont="1" applyFill="1" applyAlignment="1">
      <alignment horizontal="left" vertical="center" readingOrder="1"/>
    </xf>
    <xf numFmtId="0" fontId="26" fillId="38" borderId="1" xfId="0" applyFont="1" applyFill="1" applyBorder="1" applyAlignment="1">
      <alignment horizontal="center" vertical="center" readingOrder="1"/>
    </xf>
    <xf numFmtId="0" fontId="34" fillId="3" borderId="1" xfId="0" applyFont="1" applyFill="1" applyBorder="1" applyAlignment="1">
      <alignment horizontal="center" vertical="center" readingOrder="1"/>
    </xf>
    <xf numFmtId="0" fontId="37" fillId="0" borderId="0" xfId="0" applyFont="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6" xfId="0" applyFont="1" applyBorder="1" applyAlignment="1">
      <alignment horizontal="center"/>
    </xf>
    <xf numFmtId="0" fontId="34" fillId="0" borderId="0" xfId="0" applyFont="1" applyAlignment="1">
      <alignment horizontal="center"/>
    </xf>
    <xf numFmtId="0" fontId="34" fillId="0" borderId="26" xfId="0" applyFont="1" applyBorder="1" applyAlignment="1">
      <alignment horizontal="center"/>
    </xf>
    <xf numFmtId="1" fontId="21" fillId="0" borderId="0" xfId="0" applyNumberFormat="1" applyFont="1" applyAlignment="1">
      <alignment horizontal="center"/>
    </xf>
    <xf numFmtId="1" fontId="21" fillId="0" borderId="26" xfId="0" applyNumberFormat="1" applyFont="1" applyBorder="1" applyAlignment="1">
      <alignment horizontal="center"/>
    </xf>
    <xf numFmtId="1" fontId="21" fillId="0" borderId="1" xfId="0" applyNumberFormat="1" applyFont="1" applyBorder="1" applyAlignment="1">
      <alignment horizontal="center"/>
    </xf>
    <xf numFmtId="166" fontId="34" fillId="3" borderId="1" xfId="2" applyNumberFormat="1" applyFont="1" applyFill="1" applyBorder="1" applyAlignment="1">
      <alignment horizontal="center" vertical="center" wrapText="1" readingOrder="1"/>
    </xf>
    <xf numFmtId="166" fontId="34" fillId="0" borderId="1" xfId="2" applyNumberFormat="1" applyFont="1" applyBorder="1" applyAlignment="1">
      <alignment horizontal="center" vertical="center"/>
    </xf>
    <xf numFmtId="0" fontId="33" fillId="0" borderId="1" xfId="0" applyFont="1" applyBorder="1" applyAlignment="1">
      <alignment horizontal="center" vertical="center" wrapText="1" readingOrder="1"/>
    </xf>
    <xf numFmtId="0" fontId="21" fillId="0" borderId="1" xfId="0" applyFont="1" applyBorder="1" applyAlignment="1">
      <alignment horizontal="center" vertical="center" wrapText="1"/>
    </xf>
    <xf numFmtId="166" fontId="34" fillId="0" borderId="1" xfId="2" applyNumberFormat="1" applyFont="1" applyFill="1" applyBorder="1" applyAlignment="1">
      <alignment horizontal="center" vertical="center"/>
    </xf>
    <xf numFmtId="166" fontId="21" fillId="0" borderId="1" xfId="2" applyNumberFormat="1" applyFont="1" applyBorder="1" applyAlignment="1">
      <alignment horizontal="center" vertical="center"/>
    </xf>
    <xf numFmtId="0" fontId="32"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66" fontId="21" fillId="0" borderId="0" xfId="2" applyNumberFormat="1" applyFont="1" applyBorder="1" applyAlignment="1">
      <alignment horizontal="center"/>
    </xf>
    <xf numFmtId="0" fontId="35" fillId="0" borderId="0" xfId="0" applyFont="1" applyAlignment="1">
      <alignment horizontal="left"/>
    </xf>
    <xf numFmtId="0" fontId="38" fillId="41" borderId="1" xfId="0" applyFont="1" applyFill="1" applyBorder="1" applyAlignment="1">
      <alignment horizontal="center" vertical="center" wrapText="1" readingOrder="1"/>
    </xf>
    <xf numFmtId="16" fontId="38" fillId="41" borderId="1" xfId="0" applyNumberFormat="1" applyFont="1" applyFill="1" applyBorder="1" applyAlignment="1">
      <alignment horizontal="center" vertical="center" wrapText="1" readingOrder="1"/>
    </xf>
    <xf numFmtId="0" fontId="33" fillId="3" borderId="1" xfId="0" applyFont="1" applyFill="1" applyBorder="1" applyAlignment="1">
      <alignment horizontal="left" wrapText="1" readingOrder="1"/>
    </xf>
    <xf numFmtId="166" fontId="33" fillId="3" borderId="1" xfId="2" applyNumberFormat="1" applyFont="1" applyFill="1" applyBorder="1" applyAlignment="1">
      <alignment horizontal="center" wrapText="1" readingOrder="1"/>
    </xf>
    <xf numFmtId="166" fontId="33" fillId="3" borderId="1" xfId="2" applyNumberFormat="1" applyFont="1" applyFill="1" applyBorder="1" applyAlignment="1">
      <alignment horizontal="center" vertical="center" wrapText="1" readingOrder="1"/>
    </xf>
    <xf numFmtId="0" fontId="33" fillId="0" borderId="1" xfId="0" applyFont="1" applyBorder="1" applyAlignment="1">
      <alignment horizontal="left" wrapText="1" readingOrder="1"/>
    </xf>
    <xf numFmtId="166" fontId="33" fillId="0" borderId="1" xfId="2" applyNumberFormat="1" applyFont="1" applyFill="1" applyBorder="1" applyAlignment="1">
      <alignment horizontal="center" wrapText="1" readingOrder="1"/>
    </xf>
    <xf numFmtId="166" fontId="33" fillId="0" borderId="1" xfId="2" applyNumberFormat="1" applyFont="1" applyFill="1" applyBorder="1" applyAlignment="1">
      <alignment horizontal="center" vertical="center" wrapText="1" readingOrder="1"/>
    </xf>
    <xf numFmtId="166" fontId="36"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6" fontId="21" fillId="0" borderId="1" xfId="0" applyNumberFormat="1" applyFont="1" applyBorder="1" applyAlignment="1">
      <alignment horizontal="center" vertical="center" wrapText="1"/>
    </xf>
    <xf numFmtId="3" fontId="21" fillId="0" borderId="1" xfId="0" applyNumberFormat="1" applyFont="1" applyBorder="1" applyAlignment="1">
      <alignment horizontal="center" vertical="center" wrapText="1"/>
    </xf>
    <xf numFmtId="0" fontId="32" fillId="42" borderId="4" xfId="0" applyFont="1" applyFill="1" applyBorder="1" applyAlignment="1">
      <alignment horizontal="center" vertical="center"/>
    </xf>
    <xf numFmtId="0" fontId="32" fillId="3" borderId="1" xfId="0" applyFont="1" applyFill="1" applyBorder="1" applyAlignment="1">
      <alignment horizontal="center" vertical="center"/>
    </xf>
    <xf numFmtId="0" fontId="32" fillId="3" borderId="5" xfId="0" applyFont="1" applyFill="1" applyBorder="1" applyAlignment="1">
      <alignment horizontal="center" vertical="center"/>
    </xf>
    <xf numFmtId="6" fontId="0" fillId="0" borderId="0" xfId="0" applyNumberFormat="1"/>
    <xf numFmtId="0" fontId="3" fillId="0" borderId="0" xfId="0" applyFont="1" applyAlignment="1">
      <alignment horizontal="right"/>
    </xf>
    <xf numFmtId="0" fontId="32" fillId="42" borderId="1" xfId="0" applyFont="1" applyFill="1" applyBorder="1" applyAlignment="1">
      <alignment horizontal="center" vertical="center"/>
    </xf>
    <xf numFmtId="6" fontId="0" fillId="0" borderId="1" xfId="0" applyNumberFormat="1" applyBorder="1"/>
    <xf numFmtId="0" fontId="0" fillId="0" borderId="1" xfId="0" applyBorder="1"/>
    <xf numFmtId="0" fontId="32" fillId="42" borderId="1" xfId="0" applyFont="1" applyFill="1" applyBorder="1" applyAlignment="1">
      <alignment horizontal="center" vertical="center" wrapText="1"/>
    </xf>
    <xf numFmtId="0" fontId="36" fillId="42" borderId="1" xfId="0" applyFont="1" applyFill="1" applyBorder="1" applyAlignment="1">
      <alignment horizontal="center" vertical="center" wrapText="1"/>
    </xf>
    <xf numFmtId="0" fontId="36" fillId="0" borderId="0" xfId="0" applyFont="1" applyAlignment="1">
      <alignment horizontal="center" vertical="center" wrapText="1"/>
    </xf>
    <xf numFmtId="167" fontId="0" fillId="0" borderId="0" xfId="0" applyNumberFormat="1"/>
    <xf numFmtId="0" fontId="21" fillId="2" borderId="0" xfId="0" applyFont="1" applyFill="1" applyAlignment="1">
      <alignment horizontal="center"/>
    </xf>
    <xf numFmtId="6" fontId="21" fillId="3" borderId="1" xfId="0" applyNumberFormat="1" applyFont="1" applyFill="1" applyBorder="1"/>
    <xf numFmtId="8" fontId="21" fillId="3" borderId="1" xfId="0" applyNumberFormat="1" applyFont="1" applyFill="1" applyBorder="1"/>
    <xf numFmtId="6" fontId="21" fillId="0" borderId="1" xfId="0" quotePrefix="1" applyNumberFormat="1" applyFont="1" applyBorder="1" applyAlignment="1">
      <alignment horizontal="center" vertical="center" wrapText="1"/>
    </xf>
    <xf numFmtId="0" fontId="21" fillId="3" borderId="1" xfId="0" quotePrefix="1" applyFont="1" applyFill="1" applyBorder="1" applyAlignment="1">
      <alignment horizontal="center" vertical="center"/>
    </xf>
    <xf numFmtId="3" fontId="21" fillId="3" borderId="1" xfId="0" quotePrefix="1" applyNumberFormat="1" applyFont="1" applyFill="1" applyBorder="1" applyAlignment="1">
      <alignment horizontal="center" vertical="center"/>
    </xf>
    <xf numFmtId="0" fontId="39" fillId="0" borderId="0" xfId="0" applyFont="1"/>
    <xf numFmtId="166" fontId="34"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Alignment="1">
      <alignment horizontal="center" vertical="center"/>
    </xf>
    <xf numFmtId="166" fontId="0" fillId="0" borderId="0" xfId="2" applyNumberFormat="1" applyFont="1" applyBorder="1" applyAlignment="1">
      <alignment horizontal="center" vertical="center"/>
    </xf>
    <xf numFmtId="0" fontId="26" fillId="0" borderId="0" xfId="0" applyFont="1"/>
    <xf numFmtId="0" fontId="21" fillId="3" borderId="0" xfId="0" applyFont="1" applyFill="1"/>
    <xf numFmtId="9" fontId="21" fillId="0" borderId="0" xfId="1" applyFont="1"/>
    <xf numFmtId="1" fontId="30" fillId="3" borderId="0" xfId="0" applyNumberFormat="1" applyFont="1" applyFill="1" applyAlignment="1">
      <alignment horizontal="center" vertical="center" wrapText="1"/>
    </xf>
    <xf numFmtId="0" fontId="32" fillId="3" borderId="0" xfId="0" applyFont="1" applyFill="1" applyAlignment="1">
      <alignment horizontal="center"/>
    </xf>
    <xf numFmtId="166" fontId="21" fillId="3" borderId="0" xfId="2" applyNumberFormat="1" applyFont="1" applyFill="1" applyBorder="1" applyAlignment="1">
      <alignment horizontal="center"/>
    </xf>
    <xf numFmtId="0" fontId="32" fillId="3" borderId="0" xfId="0" applyFont="1" applyFill="1"/>
    <xf numFmtId="9" fontId="1" fillId="0" borderId="0" xfId="1"/>
    <xf numFmtId="6" fontId="21" fillId="3" borderId="0" xfId="0" applyNumberFormat="1" applyFont="1" applyFill="1"/>
    <xf numFmtId="8" fontId="21" fillId="3" borderId="0" xfId="0" applyNumberFormat="1" applyFont="1" applyFill="1"/>
    <xf numFmtId="0" fontId="26" fillId="38" borderId="1" xfId="0" applyFont="1" applyFill="1" applyBorder="1"/>
    <xf numFmtId="0" fontId="31" fillId="38" borderId="1" xfId="0" applyFont="1" applyFill="1" applyBorder="1"/>
    <xf numFmtId="0" fontId="40" fillId="3" borderId="0" xfId="0" applyFont="1" applyFill="1"/>
    <xf numFmtId="0" fontId="23" fillId="0" borderId="1" xfId="0" applyFont="1" applyBorder="1" applyAlignment="1">
      <alignment horizontal="center" vertical="center"/>
    </xf>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166" fontId="21" fillId="3" borderId="7" xfId="2" applyNumberFormat="1" applyFont="1" applyFill="1" applyBorder="1" applyAlignment="1">
      <alignment horizontal="center" vertical="center"/>
    </xf>
    <xf numFmtId="0" fontId="23" fillId="0" borderId="5" xfId="0" applyFont="1" applyBorder="1" applyAlignment="1">
      <alignment horizontal="center" vertical="center"/>
    </xf>
    <xf numFmtId="166" fontId="21" fillId="0" borderId="9" xfId="1" applyNumberFormat="1" applyFont="1" applyBorder="1"/>
    <xf numFmtId="166" fontId="21" fillId="0" borderId="7" xfId="1" applyNumberFormat="1" applyFont="1" applyBorder="1"/>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32" fillId="42" borderId="6" xfId="0" applyFont="1" applyFill="1" applyBorder="1" applyAlignment="1">
      <alignment horizontal="center" vertical="center"/>
    </xf>
    <xf numFmtId="0" fontId="21" fillId="42" borderId="4" xfId="0" applyFont="1" applyFill="1" applyBorder="1" applyAlignment="1">
      <alignment horizontal="center" vertical="center"/>
    </xf>
    <xf numFmtId="0" fontId="21" fillId="42" borderId="1" xfId="0" applyFont="1" applyFill="1" applyBorder="1" applyAlignment="1">
      <alignment horizontal="center" vertical="center"/>
    </xf>
    <xf numFmtId="0" fontId="32" fillId="42" borderId="5" xfId="0" applyFont="1" applyFill="1" applyBorder="1" applyAlignment="1">
      <alignment horizontal="center" vertical="center"/>
    </xf>
    <xf numFmtId="0" fontId="32" fillId="42" borderId="1" xfId="0" applyFont="1" applyFill="1" applyBorder="1" applyAlignment="1">
      <alignment horizontal="center"/>
    </xf>
    <xf numFmtId="0" fontId="23" fillId="42" borderId="1" xfId="0" applyFont="1" applyFill="1" applyBorder="1" applyAlignment="1">
      <alignment horizontal="center" vertical="center"/>
    </xf>
    <xf numFmtId="0" fontId="29" fillId="0" borderId="0" xfId="0" applyFont="1" applyAlignment="1">
      <alignment horizontal="center" vertical="center"/>
    </xf>
    <xf numFmtId="0" fontId="31" fillId="0" borderId="0" xfId="0" applyFont="1"/>
    <xf numFmtId="9" fontId="1" fillId="0" borderId="9" xfId="1" applyBorder="1" applyAlignment="1">
      <alignment horizontal="center" vertical="center"/>
    </xf>
    <xf numFmtId="0" fontId="21" fillId="3" borderId="7" xfId="0" applyFont="1" applyFill="1" applyBorder="1" applyAlignment="1">
      <alignment horizontal="center" vertical="center"/>
    </xf>
    <xf numFmtId="0" fontId="34" fillId="0" borderId="0" xfId="0" applyFont="1"/>
    <xf numFmtId="0" fontId="34" fillId="3" borderId="0" xfId="0" applyFont="1" applyFill="1"/>
    <xf numFmtId="0" fontId="34" fillId="2" borderId="0" xfId="0" applyFont="1" applyFill="1" applyAlignment="1">
      <alignment horizontal="left"/>
    </xf>
    <xf numFmtId="0" fontId="36" fillId="2" borderId="1" xfId="0" applyFont="1" applyFill="1" applyBorder="1" applyAlignment="1">
      <alignment horizontal="center" vertical="center" wrapText="1"/>
    </xf>
    <xf numFmtId="0" fontId="42" fillId="3" borderId="36" xfId="0" applyFont="1" applyFill="1" applyBorder="1"/>
    <xf numFmtId="0" fontId="16" fillId="3" borderId="37" xfId="0" applyFont="1" applyFill="1" applyBorder="1"/>
    <xf numFmtId="0" fontId="16" fillId="3" borderId="38" xfId="0" applyFont="1" applyFill="1" applyBorder="1"/>
    <xf numFmtId="0" fontId="16" fillId="3" borderId="39" xfId="0" applyFont="1" applyFill="1" applyBorder="1"/>
    <xf numFmtId="0" fontId="16" fillId="3" borderId="0" xfId="0" applyFont="1" applyFill="1" applyAlignment="1">
      <alignment horizontal="center"/>
    </xf>
    <xf numFmtId="0" fontId="16" fillId="3" borderId="40" xfId="0" applyFont="1" applyFill="1" applyBorder="1" applyAlignment="1">
      <alignment horizontal="center"/>
    </xf>
    <xf numFmtId="0" fontId="16" fillId="3" borderId="41" xfId="0" applyFont="1" applyFill="1" applyBorder="1"/>
    <xf numFmtId="0" fontId="16" fillId="3" borderId="42" xfId="0" applyFont="1" applyFill="1" applyBorder="1" applyAlignment="1">
      <alignment horizontal="center"/>
    </xf>
    <xf numFmtId="0" fontId="16" fillId="3" borderId="43" xfId="0" applyFont="1" applyFill="1" applyBorder="1" applyAlignment="1">
      <alignment horizontal="center"/>
    </xf>
    <xf numFmtId="0" fontId="16" fillId="3" borderId="0" xfId="0" applyFont="1" applyFill="1"/>
    <xf numFmtId="0" fontId="16" fillId="3" borderId="40" xfId="0" applyFont="1" applyFill="1" applyBorder="1"/>
    <xf numFmtId="8" fontId="16" fillId="3" borderId="0" xfId="0" applyNumberFormat="1" applyFont="1" applyFill="1"/>
    <xf numFmtId="6" fontId="16" fillId="3" borderId="0" xfId="0" applyNumberFormat="1" applyFont="1" applyFill="1"/>
    <xf numFmtId="0" fontId="16" fillId="3" borderId="39" xfId="0" applyFont="1" applyFill="1" applyBorder="1" applyAlignment="1">
      <alignment wrapText="1"/>
    </xf>
    <xf numFmtId="0" fontId="16" fillId="3" borderId="42" xfId="0" applyFont="1" applyFill="1" applyBorder="1"/>
    <xf numFmtId="0" fontId="16" fillId="3" borderId="43" xfId="0" applyFont="1" applyFill="1" applyBorder="1"/>
    <xf numFmtId="2" fontId="34" fillId="3" borderId="0" xfId="0" applyNumberFormat="1" applyFont="1" applyFill="1"/>
    <xf numFmtId="0" fontId="34" fillId="0" borderId="0" xfId="0" quotePrefix="1" applyFont="1"/>
    <xf numFmtId="0" fontId="41" fillId="3" borderId="0" xfId="0" applyFont="1" applyFill="1"/>
    <xf numFmtId="0" fontId="21" fillId="3" borderId="1" xfId="0" applyFont="1" applyFill="1" applyBorder="1" applyAlignment="1">
      <alignment horizontal="center" vertical="center" wrapText="1" readingOrder="1"/>
    </xf>
    <xf numFmtId="0" fontId="22" fillId="39" borderId="0" xfId="0" applyFont="1" applyFill="1" applyAlignment="1">
      <alignment horizontal="center" vertical="center"/>
    </xf>
    <xf numFmtId="0" fontId="32" fillId="42" borderId="2" xfId="0" applyFont="1" applyFill="1" applyBorder="1" applyAlignment="1">
      <alignment horizontal="center" vertical="center"/>
    </xf>
    <xf numFmtId="0" fontId="32" fillId="42" borderId="8" xfId="0" applyFont="1" applyFill="1" applyBorder="1" applyAlignment="1">
      <alignment horizontal="center" vertical="center"/>
    </xf>
    <xf numFmtId="0" fontId="32" fillId="42" borderId="3" xfId="0" applyFont="1" applyFill="1" applyBorder="1" applyAlignment="1">
      <alignment horizontal="center" vertical="center"/>
    </xf>
    <xf numFmtId="0" fontId="32" fillId="42" borderId="4" xfId="0" applyFont="1" applyFill="1" applyBorder="1" applyAlignment="1">
      <alignment horizontal="center"/>
    </xf>
    <xf numFmtId="0" fontId="32" fillId="42" borderId="1" xfId="0" applyFont="1" applyFill="1" applyBorder="1" applyAlignment="1">
      <alignment horizontal="center"/>
    </xf>
    <xf numFmtId="0" fontId="32" fillId="42" borderId="6" xfId="0" applyFont="1" applyFill="1" applyBorder="1" applyAlignment="1">
      <alignment horizontal="center"/>
    </xf>
    <xf numFmtId="0" fontId="32" fillId="42" borderId="9" xfId="0" applyFont="1" applyFill="1" applyBorder="1" applyAlignment="1">
      <alignment horizontal="center"/>
    </xf>
    <xf numFmtId="0" fontId="32" fillId="42" borderId="4" xfId="0" applyFont="1" applyFill="1" applyBorder="1" applyAlignment="1">
      <alignment horizontal="center" vertical="center" wrapText="1"/>
    </xf>
    <xf numFmtId="0" fontId="32" fillId="3" borderId="6" xfId="0" applyFont="1" applyFill="1" applyBorder="1" applyAlignment="1">
      <alignment horizontal="center" vertical="center"/>
    </xf>
    <xf numFmtId="0" fontId="32" fillId="3" borderId="9" xfId="0" applyFont="1" applyFill="1" applyBorder="1" applyAlignment="1">
      <alignment horizontal="center" vertical="center"/>
    </xf>
    <xf numFmtId="0" fontId="32" fillId="42" borderId="2" xfId="0" applyFont="1" applyFill="1" applyBorder="1" applyAlignment="1">
      <alignment horizontal="center" vertical="center" wrapText="1"/>
    </xf>
    <xf numFmtId="0" fontId="32" fillId="42" borderId="8" xfId="0" applyFont="1" applyFill="1" applyBorder="1" applyAlignment="1">
      <alignment horizontal="center" vertical="center" wrapText="1"/>
    </xf>
    <xf numFmtId="0" fontId="32" fillId="42" borderId="3" xfId="0" applyFont="1" applyFill="1" applyBorder="1" applyAlignment="1">
      <alignment horizontal="center" vertical="center" wrapText="1"/>
    </xf>
    <xf numFmtId="0" fontId="32" fillId="42" borderId="1" xfId="0" applyFont="1" applyFill="1" applyBorder="1" applyAlignment="1">
      <alignment horizontal="center" vertical="center"/>
    </xf>
    <xf numFmtId="0" fontId="32" fillId="42" borderId="5" xfId="0" applyFont="1" applyFill="1" applyBorder="1" applyAlignment="1">
      <alignment horizontal="center" vertical="center"/>
    </xf>
    <xf numFmtId="0" fontId="32" fillId="42" borderId="34" xfId="0" applyFont="1" applyFill="1" applyBorder="1" applyAlignment="1">
      <alignment horizontal="center" vertical="center"/>
    </xf>
    <xf numFmtId="0" fontId="32" fillId="42" borderId="23" xfId="0" applyFont="1" applyFill="1" applyBorder="1" applyAlignment="1">
      <alignment horizontal="center" vertical="center"/>
    </xf>
    <xf numFmtId="0" fontId="32" fillId="42" borderId="35" xfId="0" applyFont="1" applyFill="1" applyBorder="1" applyAlignment="1">
      <alignment horizontal="center" vertical="center"/>
    </xf>
    <xf numFmtId="0" fontId="32" fillId="42" borderId="29" xfId="0" applyFont="1" applyFill="1" applyBorder="1" applyAlignment="1">
      <alignment horizontal="center" vertical="center"/>
    </xf>
    <xf numFmtId="0" fontId="23" fillId="42" borderId="30" xfId="0" applyFont="1" applyFill="1" applyBorder="1" applyAlignment="1">
      <alignment horizontal="center" vertical="center"/>
    </xf>
    <xf numFmtId="0" fontId="23" fillId="42" borderId="31" xfId="0" applyFont="1" applyFill="1" applyBorder="1" applyAlignment="1">
      <alignment horizontal="center" vertical="center"/>
    </xf>
    <xf numFmtId="0" fontId="23" fillId="42" borderId="32" xfId="0" applyFont="1" applyFill="1" applyBorder="1" applyAlignment="1">
      <alignment horizontal="center" vertical="center"/>
    </xf>
    <xf numFmtId="0" fontId="23" fillId="42" borderId="24" xfId="0" applyFont="1" applyFill="1" applyBorder="1" applyAlignment="1">
      <alignment horizontal="center" vertical="center"/>
    </xf>
    <xf numFmtId="0" fontId="23" fillId="42" borderId="33" xfId="0" applyFont="1" applyFill="1" applyBorder="1" applyAlignment="1">
      <alignment horizontal="center" vertical="center"/>
    </xf>
    <xf numFmtId="0" fontId="36" fillId="3" borderId="19" xfId="0" applyFont="1" applyFill="1" applyBorder="1" applyAlignment="1">
      <alignment horizontal="center" vertical="center" wrapText="1" readingOrder="1"/>
    </xf>
    <xf numFmtId="0" fontId="36" fillId="3" borderId="21" xfId="0" applyFont="1" applyFill="1" applyBorder="1" applyAlignment="1">
      <alignment horizontal="center" vertical="center" wrapText="1" readingOrder="1"/>
    </xf>
    <xf numFmtId="0" fontId="36" fillId="3" borderId="22" xfId="0" applyFont="1" applyFill="1" applyBorder="1" applyAlignment="1">
      <alignment horizontal="center" vertical="center" wrapText="1" readingOrder="1"/>
    </xf>
    <xf numFmtId="0" fontId="36" fillId="3" borderId="1" xfId="0" applyFont="1" applyFill="1" applyBorder="1" applyAlignment="1">
      <alignment horizontal="center" vertical="center" wrapText="1" readingOrder="1"/>
    </xf>
    <xf numFmtId="0" fontId="41" fillId="2" borderId="1" xfId="0" applyFont="1" applyFill="1" applyBorder="1" applyAlignment="1">
      <alignment horizontal="center" vertical="center" wrapText="1" readingOrder="1"/>
    </xf>
    <xf numFmtId="0" fontId="33" fillId="40" borderId="28" xfId="0" applyFont="1" applyFill="1" applyBorder="1" applyAlignment="1">
      <alignment horizontal="center" vertical="center" wrapText="1" readingOrder="1"/>
    </xf>
    <xf numFmtId="0" fontId="21" fillId="2" borderId="0" xfId="0" applyFont="1" applyFill="1" applyAlignment="1">
      <alignment horizontal="center"/>
    </xf>
    <xf numFmtId="0" fontId="21" fillId="2" borderId="28" xfId="0" applyFont="1" applyFill="1" applyBorder="1" applyAlignment="1">
      <alignment horizontal="center"/>
    </xf>
    <xf numFmtId="9" fontId="0" fillId="0" borderId="0" xfId="0" applyNumberFormat="1" applyAlignment="1">
      <alignment horizontal="center" vertical="center" wrapText="1"/>
    </xf>
    <xf numFmtId="0" fontId="0" fillId="0" borderId="0" xfId="0" applyAlignment="1">
      <alignment horizontal="center" vertical="center" wrapText="1"/>
    </xf>
  </cellXfs>
  <cellStyles count="47">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105BD8"/>
      <color rgb="FF0B3D91"/>
      <color rgb="FF061F4A"/>
      <color rgb="FF212121"/>
      <color rgb="FFAEB0B5"/>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lifespans_all!$D$61:$M$61</c:f>
              <c:numCache>
                <c:formatCode>0</c:formatCode>
                <c:ptCount val="10"/>
                <c:pt idx="0">
                  <c:v>6.1</c:v>
                </c:pt>
                <c:pt idx="1">
                  <c:v>6.2</c:v>
                </c:pt>
                <c:pt idx="2">
                  <c:v>6.3</c:v>
                </c:pt>
                <c:pt idx="3">
                  <c:v>6.4</c:v>
                </c:pt>
                <c:pt idx="4">
                  <c:v>6.5</c:v>
                </c:pt>
                <c:pt idx="5">
                  <c:v>6.6</c:v>
                </c:pt>
                <c:pt idx="6">
                  <c:v>6.7</c:v>
                </c:pt>
                <c:pt idx="7">
                  <c:v>6.8</c:v>
                </c:pt>
                <c:pt idx="8">
                  <c:v>6.9</c:v>
                </c:pt>
                <c:pt idx="9">
                  <c:v>7</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lifespans_all!$D$62:$M$62</c:f>
              <c:numCache>
                <c:formatCode>0</c:formatCode>
                <c:ptCount val="10"/>
                <c:pt idx="0">
                  <c:v>17.5</c:v>
                </c:pt>
                <c:pt idx="1">
                  <c:v>18</c:v>
                </c:pt>
                <c:pt idx="2">
                  <c:v>18.5</c:v>
                </c:pt>
                <c:pt idx="3">
                  <c:v>19</c:v>
                </c:pt>
                <c:pt idx="4">
                  <c:v>19.5</c:v>
                </c:pt>
                <c:pt idx="5">
                  <c:v>20</c:v>
                </c:pt>
                <c:pt idx="6">
                  <c:v>20.5</c:v>
                </c:pt>
                <c:pt idx="7">
                  <c:v>21</c:v>
                </c:pt>
                <c:pt idx="8">
                  <c:v>21.5</c:v>
                </c:pt>
                <c:pt idx="9">
                  <c:v>22</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lifespans_all!$D$63:$M$63</c:f>
              <c:numCache>
                <c:formatCode>0</c:formatCode>
                <c:ptCount val="10"/>
                <c:pt idx="0">
                  <c:v>8.1</c:v>
                </c:pt>
                <c:pt idx="1">
                  <c:v>8.1999999999999993</c:v>
                </c:pt>
                <c:pt idx="2">
                  <c:v>8.3000000000000007</c:v>
                </c:pt>
                <c:pt idx="3">
                  <c:v>8.4</c:v>
                </c:pt>
                <c:pt idx="4">
                  <c:v>8.5</c:v>
                </c:pt>
                <c:pt idx="5">
                  <c:v>8.6</c:v>
                </c:pt>
                <c:pt idx="6">
                  <c:v>8.6999999999999993</c:v>
                </c:pt>
                <c:pt idx="7">
                  <c:v>8.8000000000000007</c:v>
                </c:pt>
                <c:pt idx="8">
                  <c:v>8.9</c:v>
                </c:pt>
                <c:pt idx="9">
                  <c:v>9</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lifespans_all!$D$64:$M$64</c:f>
              <c:numCache>
                <c:formatCode>0</c:formatCode>
                <c:ptCount val="10"/>
                <c:pt idx="0">
                  <c:v>0.1</c:v>
                </c:pt>
                <c:pt idx="1">
                  <c:v>0.2</c:v>
                </c:pt>
                <c:pt idx="2">
                  <c:v>0.30000000000000004</c:v>
                </c:pt>
                <c:pt idx="3">
                  <c:v>0.4</c:v>
                </c:pt>
                <c:pt idx="4">
                  <c:v>0.5</c:v>
                </c:pt>
                <c:pt idx="5">
                  <c:v>0.6</c:v>
                </c:pt>
                <c:pt idx="6">
                  <c:v>0.7</c:v>
                </c:pt>
                <c:pt idx="7">
                  <c:v>0.79999999999999993</c:v>
                </c:pt>
                <c:pt idx="8">
                  <c:v>0.89999999999999991</c:v>
                </c:pt>
                <c:pt idx="9">
                  <c:v>0.99999999999999989</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lifespans_all!$D$65:$M$65</c:f>
              <c:numCache>
                <c:formatCode>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lifespans_all!$D$66:$M$66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lifespans_all!$D$67:$M$67</c:f>
              <c:numCache>
                <c:formatCode>0</c:formatCode>
                <c:ptCount val="10"/>
                <c:pt idx="0">
                  <c:v>3.2</c:v>
                </c:pt>
                <c:pt idx="1">
                  <c:v>3.4</c:v>
                </c:pt>
                <c:pt idx="2">
                  <c:v>3.6</c:v>
                </c:pt>
                <c:pt idx="3">
                  <c:v>3.8</c:v>
                </c:pt>
                <c:pt idx="4">
                  <c:v>4</c:v>
                </c:pt>
                <c:pt idx="5">
                  <c:v>4.2</c:v>
                </c:pt>
                <c:pt idx="6">
                  <c:v>4.4000000000000004</c:v>
                </c:pt>
                <c:pt idx="7">
                  <c:v>4.5999999999999996</c:v>
                </c:pt>
                <c:pt idx="8">
                  <c:v>4.8</c:v>
                </c:pt>
                <c:pt idx="9">
                  <c:v>5</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lifespans_all!$D$68:$M$68</c:f>
              <c:numCache>
                <c:formatCode>0</c:formatCode>
                <c:ptCount val="10"/>
                <c:pt idx="0">
                  <c:v>3.2</c:v>
                </c:pt>
                <c:pt idx="1">
                  <c:v>3.4</c:v>
                </c:pt>
                <c:pt idx="2">
                  <c:v>3.6</c:v>
                </c:pt>
                <c:pt idx="3">
                  <c:v>3.8</c:v>
                </c:pt>
                <c:pt idx="4">
                  <c:v>4</c:v>
                </c:pt>
                <c:pt idx="5">
                  <c:v>4.2</c:v>
                </c:pt>
                <c:pt idx="6">
                  <c:v>4.4000000000000004</c:v>
                </c:pt>
                <c:pt idx="7">
                  <c:v>4.5999999999999996</c:v>
                </c:pt>
                <c:pt idx="8">
                  <c:v>4.8</c:v>
                </c:pt>
                <c:pt idx="9">
                  <c:v>5</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lifespans_all!$D$139:$M$139</c:f>
              <c:numCache>
                <c:formatCode>0</c:formatCode>
                <c:ptCount val="10"/>
                <c:pt idx="0">
                  <c:v>6.3</c:v>
                </c:pt>
                <c:pt idx="1">
                  <c:v>6.6</c:v>
                </c:pt>
                <c:pt idx="2">
                  <c:v>6.9</c:v>
                </c:pt>
                <c:pt idx="3">
                  <c:v>7.2</c:v>
                </c:pt>
                <c:pt idx="4">
                  <c:v>7.5</c:v>
                </c:pt>
                <c:pt idx="5">
                  <c:v>7.8</c:v>
                </c:pt>
                <c:pt idx="6">
                  <c:v>8.1</c:v>
                </c:pt>
                <c:pt idx="7">
                  <c:v>8.4</c:v>
                </c:pt>
                <c:pt idx="8">
                  <c:v>8.6999999999999993</c:v>
                </c:pt>
                <c:pt idx="9">
                  <c:v>9</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lifespans_all!$D$140:$M$140</c:f>
              <c:numCache>
                <c:formatCode>0</c:formatCode>
                <c:ptCount val="10"/>
                <c:pt idx="0">
                  <c:v>18.3</c:v>
                </c:pt>
                <c:pt idx="1">
                  <c:v>19.600000000000001</c:v>
                </c:pt>
                <c:pt idx="2">
                  <c:v>20.9</c:v>
                </c:pt>
                <c:pt idx="3">
                  <c:v>22.2</c:v>
                </c:pt>
                <c:pt idx="4">
                  <c:v>23.5</c:v>
                </c:pt>
                <c:pt idx="5">
                  <c:v>24.8</c:v>
                </c:pt>
                <c:pt idx="6">
                  <c:v>26.1</c:v>
                </c:pt>
                <c:pt idx="7">
                  <c:v>27.4</c:v>
                </c:pt>
                <c:pt idx="8">
                  <c:v>28.700000000000003</c:v>
                </c:pt>
                <c:pt idx="9">
                  <c:v>30</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lifespans_all!$D$141:$M$141</c:f>
              <c:numCache>
                <c:formatCode>0</c:formatCode>
                <c:ptCount val="10"/>
                <c:pt idx="0">
                  <c:v>8.4</c:v>
                </c:pt>
                <c:pt idx="1">
                  <c:v>8.8000000000000007</c:v>
                </c:pt>
                <c:pt idx="2">
                  <c:v>9.1999999999999993</c:v>
                </c:pt>
                <c:pt idx="3">
                  <c:v>9.6</c:v>
                </c:pt>
                <c:pt idx="4">
                  <c:v>10</c:v>
                </c:pt>
                <c:pt idx="5">
                  <c:v>10.4</c:v>
                </c:pt>
                <c:pt idx="6">
                  <c:v>10.8</c:v>
                </c:pt>
                <c:pt idx="7">
                  <c:v>11.2</c:v>
                </c:pt>
                <c:pt idx="8">
                  <c:v>11.6</c:v>
                </c:pt>
                <c:pt idx="9">
                  <c:v>12</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lifespans_all!$D$142:$M$142</c:f>
              <c:numCache>
                <c:formatCode>0</c:formatCode>
                <c:ptCount val="10"/>
                <c:pt idx="0">
                  <c:v>0.2</c:v>
                </c:pt>
                <c:pt idx="1">
                  <c:v>0.4</c:v>
                </c:pt>
                <c:pt idx="2">
                  <c:v>0.60000000000000009</c:v>
                </c:pt>
                <c:pt idx="3">
                  <c:v>0.8</c:v>
                </c:pt>
                <c:pt idx="4">
                  <c:v>1</c:v>
                </c:pt>
                <c:pt idx="5">
                  <c:v>1.2</c:v>
                </c:pt>
                <c:pt idx="6">
                  <c:v>1.4</c:v>
                </c:pt>
                <c:pt idx="7">
                  <c:v>1.5999999999999999</c:v>
                </c:pt>
                <c:pt idx="8">
                  <c:v>1.7999999999999998</c:v>
                </c:pt>
                <c:pt idx="9">
                  <c:v>1.9999999999999998</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lifespans_all!$D$143:$M$143</c:f>
              <c:numCache>
                <c:formatCode>0</c:formatCode>
                <c:ptCount val="10"/>
                <c:pt idx="0">
                  <c:v>1.1000000000000001</c:v>
                </c:pt>
                <c:pt idx="1">
                  <c:v>1.2</c:v>
                </c:pt>
                <c:pt idx="2">
                  <c:v>1.3</c:v>
                </c:pt>
                <c:pt idx="3">
                  <c:v>1.4</c:v>
                </c:pt>
                <c:pt idx="4">
                  <c:v>1.5</c:v>
                </c:pt>
                <c:pt idx="5">
                  <c:v>1.6</c:v>
                </c:pt>
                <c:pt idx="6">
                  <c:v>1.7</c:v>
                </c:pt>
                <c:pt idx="7">
                  <c:v>1.7999999999999998</c:v>
                </c:pt>
                <c:pt idx="8">
                  <c:v>1.9</c:v>
                </c:pt>
                <c:pt idx="9">
                  <c:v>2</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lifespans_all!$D$144:$M$144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lifespans_all!$D$145:$M$145</c:f>
              <c:numCache>
                <c:formatCode>0</c:formatCode>
                <c:ptCount val="10"/>
                <c:pt idx="0">
                  <c:v>3.3</c:v>
                </c:pt>
                <c:pt idx="1">
                  <c:v>3.6</c:v>
                </c:pt>
                <c:pt idx="2">
                  <c:v>3.9</c:v>
                </c:pt>
                <c:pt idx="3">
                  <c:v>4.2</c:v>
                </c:pt>
                <c:pt idx="4">
                  <c:v>4.5</c:v>
                </c:pt>
                <c:pt idx="5">
                  <c:v>4.8</c:v>
                </c:pt>
                <c:pt idx="6">
                  <c:v>5.0999999999999996</c:v>
                </c:pt>
                <c:pt idx="7">
                  <c:v>5.4</c:v>
                </c:pt>
                <c:pt idx="8">
                  <c:v>5.6999999999999993</c:v>
                </c:pt>
                <c:pt idx="9">
                  <c:v>6</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lifespans_all!$D$146:$M$146</c:f>
              <c:numCache>
                <c:formatCode>0</c:formatCode>
                <c:ptCount val="10"/>
                <c:pt idx="0">
                  <c:v>3.3</c:v>
                </c:pt>
                <c:pt idx="1">
                  <c:v>3.6</c:v>
                </c:pt>
                <c:pt idx="2">
                  <c:v>3.9</c:v>
                </c:pt>
                <c:pt idx="3">
                  <c:v>4.2</c:v>
                </c:pt>
                <c:pt idx="4">
                  <c:v>4.5</c:v>
                </c:pt>
                <c:pt idx="5">
                  <c:v>4.8</c:v>
                </c:pt>
                <c:pt idx="6">
                  <c:v>5.0999999999999996</c:v>
                </c:pt>
                <c:pt idx="7">
                  <c:v>5.4</c:v>
                </c:pt>
                <c:pt idx="8">
                  <c:v>5.6999999999999993</c:v>
                </c:pt>
                <c:pt idx="9">
                  <c:v>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lifespans_all!$D$217:$M$217</c:f>
              <c:numCache>
                <c:formatCode>0</c:formatCode>
                <c:ptCount val="10"/>
                <c:pt idx="0">
                  <c:v>6.6</c:v>
                </c:pt>
                <c:pt idx="1">
                  <c:v>7.2</c:v>
                </c:pt>
                <c:pt idx="2">
                  <c:v>7.8</c:v>
                </c:pt>
                <c:pt idx="3">
                  <c:v>8.4</c:v>
                </c:pt>
                <c:pt idx="4">
                  <c:v>9</c:v>
                </c:pt>
                <c:pt idx="5">
                  <c:v>9.6</c:v>
                </c:pt>
                <c:pt idx="6">
                  <c:v>10.199999999999999</c:v>
                </c:pt>
                <c:pt idx="7">
                  <c:v>10.8</c:v>
                </c:pt>
                <c:pt idx="8">
                  <c:v>11.399999999999999</c:v>
                </c:pt>
                <c:pt idx="9">
                  <c:v>12</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lifespans_all!$D$218:$M$218</c:f>
              <c:numCache>
                <c:formatCode>0</c:formatCode>
                <c:ptCount val="10"/>
                <c:pt idx="0">
                  <c:v>19.100000000000001</c:v>
                </c:pt>
                <c:pt idx="1">
                  <c:v>21.2</c:v>
                </c:pt>
                <c:pt idx="2">
                  <c:v>23.3</c:v>
                </c:pt>
                <c:pt idx="3">
                  <c:v>25.4</c:v>
                </c:pt>
                <c:pt idx="4">
                  <c:v>27.5</c:v>
                </c:pt>
                <c:pt idx="5">
                  <c:v>29.6</c:v>
                </c:pt>
                <c:pt idx="6">
                  <c:v>31.7</c:v>
                </c:pt>
                <c:pt idx="7">
                  <c:v>33.799999999999997</c:v>
                </c:pt>
                <c:pt idx="8">
                  <c:v>35.900000000000006</c:v>
                </c:pt>
                <c:pt idx="9">
                  <c:v>38</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lifespans_all!$D$219:$M$219</c:f>
              <c:numCache>
                <c:formatCode>0</c:formatCode>
                <c:ptCount val="10"/>
                <c:pt idx="0">
                  <c:v>8.8000000000000007</c:v>
                </c:pt>
                <c:pt idx="1">
                  <c:v>9.6</c:v>
                </c:pt>
                <c:pt idx="2">
                  <c:v>10.4</c:v>
                </c:pt>
                <c:pt idx="3">
                  <c:v>11.2</c:v>
                </c:pt>
                <c:pt idx="4">
                  <c:v>12</c:v>
                </c:pt>
                <c:pt idx="5">
                  <c:v>12.8</c:v>
                </c:pt>
                <c:pt idx="6">
                  <c:v>13.6</c:v>
                </c:pt>
                <c:pt idx="7">
                  <c:v>14.399999999999999</c:v>
                </c:pt>
                <c:pt idx="8">
                  <c:v>15.2</c:v>
                </c:pt>
                <c:pt idx="9">
                  <c:v>16</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lifespans_all!$D$220:$M$220</c:f>
              <c:numCache>
                <c:formatCode>0</c:formatCode>
                <c:ptCount val="10"/>
                <c:pt idx="0">
                  <c:v>0.2</c:v>
                </c:pt>
                <c:pt idx="1">
                  <c:v>0.4</c:v>
                </c:pt>
                <c:pt idx="2">
                  <c:v>0.60000000000000009</c:v>
                </c:pt>
                <c:pt idx="3">
                  <c:v>0.8</c:v>
                </c:pt>
                <c:pt idx="4">
                  <c:v>1</c:v>
                </c:pt>
                <c:pt idx="5">
                  <c:v>1.2</c:v>
                </c:pt>
                <c:pt idx="6">
                  <c:v>1.4</c:v>
                </c:pt>
                <c:pt idx="7">
                  <c:v>1.5999999999999999</c:v>
                </c:pt>
                <c:pt idx="8">
                  <c:v>1.7999999999999998</c:v>
                </c:pt>
                <c:pt idx="9">
                  <c:v>1.9999999999999998</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lifespans_all!$D$221:$M$221</c:f>
              <c:numCache>
                <c:formatCode>0</c:formatCode>
                <c:ptCount val="10"/>
                <c:pt idx="0">
                  <c:v>1.1000000000000001</c:v>
                </c:pt>
                <c:pt idx="1">
                  <c:v>1.2</c:v>
                </c:pt>
                <c:pt idx="2">
                  <c:v>1.3</c:v>
                </c:pt>
                <c:pt idx="3">
                  <c:v>1.4</c:v>
                </c:pt>
                <c:pt idx="4">
                  <c:v>1.5</c:v>
                </c:pt>
                <c:pt idx="5">
                  <c:v>1.6</c:v>
                </c:pt>
                <c:pt idx="6">
                  <c:v>1.7</c:v>
                </c:pt>
                <c:pt idx="7">
                  <c:v>1.7999999999999998</c:v>
                </c:pt>
                <c:pt idx="8">
                  <c:v>1.9</c:v>
                </c:pt>
                <c:pt idx="9">
                  <c:v>2</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lifespans_all!$D$222:$M$222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lifespans_all!$D$223:$M$223</c:f>
              <c:numCache>
                <c:formatCode>0</c:formatCode>
                <c:ptCount val="10"/>
                <c:pt idx="0">
                  <c:v>3.5</c:v>
                </c:pt>
                <c:pt idx="1">
                  <c:v>4</c:v>
                </c:pt>
                <c:pt idx="2">
                  <c:v>4.5</c:v>
                </c:pt>
                <c:pt idx="3">
                  <c:v>5</c:v>
                </c:pt>
                <c:pt idx="4">
                  <c:v>5.5</c:v>
                </c:pt>
                <c:pt idx="5">
                  <c:v>6</c:v>
                </c:pt>
                <c:pt idx="6">
                  <c:v>6.5</c:v>
                </c:pt>
                <c:pt idx="7">
                  <c:v>7</c:v>
                </c:pt>
                <c:pt idx="8">
                  <c:v>7.5</c:v>
                </c:pt>
                <c:pt idx="9">
                  <c:v>8</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lifespans_all!$D$224:$M$224</c:f>
              <c:numCache>
                <c:formatCode>0</c:formatCode>
                <c:ptCount val="10"/>
                <c:pt idx="0">
                  <c:v>3.5</c:v>
                </c:pt>
                <c:pt idx="1">
                  <c:v>4</c:v>
                </c:pt>
                <c:pt idx="2">
                  <c:v>4.5</c:v>
                </c:pt>
                <c:pt idx="3">
                  <c:v>5</c:v>
                </c:pt>
                <c:pt idx="4">
                  <c:v>5.5</c:v>
                </c:pt>
                <c:pt idx="5">
                  <c:v>6</c:v>
                </c:pt>
                <c:pt idx="6">
                  <c:v>6.5</c:v>
                </c:pt>
                <c:pt idx="7">
                  <c:v>7</c:v>
                </c:pt>
                <c:pt idx="8">
                  <c:v>7.5</c:v>
                </c:pt>
                <c:pt idx="9">
                  <c:v>8</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lifespans_all!$D$73:$M$73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lifespans_all!$D$74:$M$74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lifespans_all!$D$73:$M$73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lifespans_all!$D$75:$M$75</c:f>
              <c:numCache>
                <c:formatCode>0</c:formatCode>
                <c:ptCount val="10"/>
                <c:pt idx="0">
                  <c:v>1.2</c:v>
                </c:pt>
                <c:pt idx="1">
                  <c:v>5.4</c:v>
                </c:pt>
                <c:pt idx="2">
                  <c:v>11.6</c:v>
                </c:pt>
                <c:pt idx="3">
                  <c:v>14.800000000000002</c:v>
                </c:pt>
                <c:pt idx="4">
                  <c:v>21</c:v>
                </c:pt>
                <c:pt idx="5">
                  <c:v>26.2</c:v>
                </c:pt>
                <c:pt idx="6">
                  <c:v>30.399999999999995</c:v>
                </c:pt>
                <c:pt idx="7">
                  <c:v>33.6</c:v>
                </c:pt>
                <c:pt idx="8">
                  <c:v>34.799999999999997</c:v>
                </c:pt>
                <c:pt idx="9">
                  <c:v>36</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lifespans_all!$D$151:$M$151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lifespans_all!$D$152:$M$152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lifespans_all!$D$151:$M$151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lifespans_all!$D$153:$M$153</c:f>
              <c:numCache>
                <c:formatCode>0</c:formatCode>
                <c:ptCount val="10"/>
                <c:pt idx="0">
                  <c:v>2.9</c:v>
                </c:pt>
                <c:pt idx="1">
                  <c:v>8.7999999999999989</c:v>
                </c:pt>
                <c:pt idx="2">
                  <c:v>16.7</c:v>
                </c:pt>
                <c:pt idx="3">
                  <c:v>21.599999999999998</c:v>
                </c:pt>
                <c:pt idx="4">
                  <c:v>29.5</c:v>
                </c:pt>
                <c:pt idx="5">
                  <c:v>36.4</c:v>
                </c:pt>
                <c:pt idx="6">
                  <c:v>42.300000000000004</c:v>
                </c:pt>
                <c:pt idx="7">
                  <c:v>47.199999999999996</c:v>
                </c:pt>
                <c:pt idx="8">
                  <c:v>50.099999999999994</c:v>
                </c:pt>
                <c:pt idx="9">
                  <c:v>53</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lifespans_all!$D$229:$M$229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lifespans_all!$D$230:$M$230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lifespans_all!$D$229:$M$229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lifespans_all!$D$231:$M$231</c:f>
              <c:numCache>
                <c:formatCode>0</c:formatCode>
                <c:ptCount val="10"/>
                <c:pt idx="0">
                  <c:v>4.8000000000000007</c:v>
                </c:pt>
                <c:pt idx="1">
                  <c:v>12.6</c:v>
                </c:pt>
                <c:pt idx="2">
                  <c:v>22.400000000000002</c:v>
                </c:pt>
                <c:pt idx="3">
                  <c:v>29.2</c:v>
                </c:pt>
                <c:pt idx="4">
                  <c:v>39</c:v>
                </c:pt>
                <c:pt idx="5">
                  <c:v>47.800000000000004</c:v>
                </c:pt>
                <c:pt idx="6">
                  <c:v>55.6</c:v>
                </c:pt>
                <c:pt idx="7">
                  <c:v>62.399999999999991</c:v>
                </c:pt>
                <c:pt idx="8">
                  <c:v>67.199999999999989</c:v>
                </c:pt>
                <c:pt idx="9">
                  <c:v>72</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712382.49858094449</c:v>
                </c:pt>
                <c:pt idx="1">
                  <c:v>729953.40292672673</c:v>
                </c:pt>
                <c:pt idx="2">
                  <c:v>747255.61230061948</c:v>
                </c:pt>
                <c:pt idx="3">
                  <c:v>767739.76704890921</c:v>
                </c:pt>
                <c:pt idx="4">
                  <c:v>787767.89526501205</c:v>
                </c:pt>
                <c:pt idx="5">
                  <c:v>808568.01678689918</c:v>
                </c:pt>
                <c:pt idx="6">
                  <c:v>830163.00009551563</c:v>
                </c:pt>
                <c:pt idx="7">
                  <c:v>852576.31961372169</c:v>
                </c:pt>
                <c:pt idx="8">
                  <c:v>875832.07079657761</c:v>
                </c:pt>
                <c:pt idx="9">
                  <c:v>899954.98558286205</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962468.18841999967</c:v>
                </c:pt>
                <c:pt idx="1">
                  <c:v>758273.00037815038</c:v>
                </c:pt>
                <c:pt idx="2">
                  <c:v>647944.05397920264</c:v>
                </c:pt>
                <c:pt idx="3">
                  <c:v>479187.00840768957</c:v>
                </c:pt>
                <c:pt idx="4">
                  <c:v>581822.90330723347</c:v>
                </c:pt>
                <c:pt idx="5">
                  <c:v>553903.29593324382</c:v>
                </c:pt>
                <c:pt idx="6">
                  <c:v>531973.43998896342</c:v>
                </c:pt>
                <c:pt idx="7">
                  <c:v>615182.98775971204</c:v>
                </c:pt>
                <c:pt idx="8">
                  <c:v>643031.03593638504</c:v>
                </c:pt>
                <c:pt idx="9">
                  <c:v>671748.18803417624</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15418.373909269838</c:v>
                </c:pt>
                <c:pt idx="1">
                  <c:v>15663.719228288252</c:v>
                </c:pt>
                <c:pt idx="2">
                  <c:v>18137.439274132834</c:v>
                </c:pt>
                <c:pt idx="3">
                  <c:v>18556.097910754281</c:v>
                </c:pt>
                <c:pt idx="4">
                  <c:v>18987.672611697024</c:v>
                </c:pt>
                <c:pt idx="5">
                  <c:v>19432.512556079273</c:v>
                </c:pt>
                <c:pt idx="6">
                  <c:v>19890.975723758231</c:v>
                </c:pt>
                <c:pt idx="7">
                  <c:v>20363.429107688</c:v>
                </c:pt>
                <c:pt idx="8">
                  <c:v>20850.248931251561</c:v>
                </c:pt>
                <c:pt idx="9">
                  <c:v>21351.82087068068</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1806.2155307511111</c:v>
                </c:pt>
                <c:pt idx="2">
                  <c:v>1910.6642664991998</c:v>
                </c:pt>
                <c:pt idx="3">
                  <c:v>2089.868838950023</c:v>
                </c:pt>
                <c:pt idx="4">
                  <c:v>3003.339988628114</c:v>
                </c:pt>
                <c:pt idx="5">
                  <c:v>3193.7957672762996</c:v>
                </c:pt>
                <c:pt idx="6">
                  <c:v>3391.2453318945172</c:v>
                </c:pt>
                <c:pt idx="7">
                  <c:v>3595.8922516101075</c:v>
                </c:pt>
                <c:pt idx="8">
                  <c:v>3807.9454408011197</c:v>
                </c:pt>
                <c:pt idx="9">
                  <c:v>4027.6192914786843</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108731.25623733336</c:v>
                </c:pt>
                <c:pt idx="1">
                  <c:v>218644.10048964893</c:v>
                </c:pt>
                <c:pt idx="2">
                  <c:v>239748.51973087335</c:v>
                </c:pt>
                <c:pt idx="3">
                  <c:v>261719.99440957434</c:v>
                </c:pt>
                <c:pt idx="4">
                  <c:v>284502.98521188798</c:v>
                </c:pt>
                <c:pt idx="5">
                  <c:v>405499.48624636116</c:v>
                </c:pt>
                <c:pt idx="6">
                  <c:v>431968.30930067302</c:v>
                </c:pt>
                <c:pt idx="7">
                  <c:v>459369.46701779339</c:v>
                </c:pt>
                <c:pt idx="8">
                  <c:v>487729.66525501315</c:v>
                </c:pt>
                <c:pt idx="9">
                  <c:v>517076.30517004925</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746696.95773949998</c:v>
                </c:pt>
                <c:pt idx="1">
                  <c:v>799954.89961017994</c:v>
                </c:pt>
                <c:pt idx="2">
                  <c:v>854357.90222630301</c:v>
                </c:pt>
                <c:pt idx="3">
                  <c:v>913398.88134783891</c:v>
                </c:pt>
                <c:pt idx="4">
                  <c:v>973483.26599614741</c:v>
                </c:pt>
                <c:pt idx="5">
                  <c:v>1035883.6305618088</c:v>
                </c:pt>
                <c:pt idx="6">
                  <c:v>1100668.5804876583</c:v>
                </c:pt>
                <c:pt idx="7">
                  <c:v>1167908.5390422763</c:v>
                </c:pt>
                <c:pt idx="8">
                  <c:v>1237675.792590844</c:v>
                </c:pt>
                <c:pt idx="9">
                  <c:v>1310044.5369496974</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983633.77016666636</c:v>
                </c:pt>
                <c:pt idx="1">
                  <c:v>799286.56778321706</c:v>
                </c:pt>
                <c:pt idx="2">
                  <c:v>702298.05412963463</c:v>
                </c:pt>
                <c:pt idx="3">
                  <c:v>569656.60640957218</c:v>
                </c:pt>
                <c:pt idx="4">
                  <c:v>697171.64075963385</c:v>
                </c:pt>
                <c:pt idx="5">
                  <c:v>695090.15057498193</c:v>
                </c:pt>
                <c:pt idx="6">
                  <c:v>699985.79701263166</c:v>
                </c:pt>
                <c:pt idx="7">
                  <c:v>811037.39251873095</c:v>
                </c:pt>
                <c:pt idx="8">
                  <c:v>867773.96539735957</c:v>
                </c:pt>
                <c:pt idx="9">
                  <c:v>926456.84142328054</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16060.504140412695</c:v>
                </c:pt>
                <c:pt idx="1">
                  <c:v>16973.66489981968</c:v>
                </c:pt>
                <c:pt idx="2">
                  <c:v>20141.656151575924</c:v>
                </c:pt>
                <c:pt idx="3">
                  <c:v>21281.832864076874</c:v>
                </c:pt>
                <c:pt idx="4">
                  <c:v>22462.984677183333</c:v>
                </c:pt>
                <c:pt idx="5">
                  <c:v>23686.294524234516</c:v>
                </c:pt>
                <c:pt idx="6">
                  <c:v>24952.976265862966</c:v>
                </c:pt>
                <c:pt idx="7">
                  <c:v>26264.275453912953</c:v>
                </c:pt>
                <c:pt idx="8">
                  <c:v>27621.470113544692</c:v>
                </c:pt>
                <c:pt idx="9">
                  <c:v>29025.871543946232</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1953.3226897377776</c:v>
                </c:pt>
                <c:pt idx="2">
                  <c:v>2135.7382197487996</c:v>
                </c:pt>
                <c:pt idx="3">
                  <c:v>2395.9694153694786</c:v>
                </c:pt>
                <c:pt idx="4">
                  <c:v>3393.6182235629203</c:v>
                </c:pt>
                <c:pt idx="5">
                  <c:v>3671.4963268365027</c:v>
                </c:pt>
                <c:pt idx="6">
                  <c:v>3959.7089977711585</c:v>
                </c:pt>
                <c:pt idx="7">
                  <c:v>4258.5584678320211</c:v>
                </c:pt>
                <c:pt idx="8">
                  <c:v>4568.3549239157655</c:v>
                </c:pt>
                <c:pt idx="9">
                  <c:v>4889.4167056752822</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117676.64002100003</c:v>
                </c:pt>
                <c:pt idx="1">
                  <c:v>236892.68340832897</c:v>
                </c:pt>
                <c:pt idx="2">
                  <c:v>267668.85159645369</c:v>
                </c:pt>
                <c:pt idx="3">
                  <c:v>299691.64574676368</c:v>
                </c:pt>
                <c:pt idx="4">
                  <c:v>332916.84066680435</c:v>
                </c:pt>
                <c:pt idx="5">
                  <c:v>464758.04532317875</c:v>
                </c:pt>
                <c:pt idx="6">
                  <c:v>502485.99460208608</c:v>
                </c:pt>
                <c:pt idx="7">
                  <c:v>541572.94016915502</c:v>
                </c:pt>
                <c:pt idx="8">
                  <c:v>582058.15069620044</c:v>
                </c:pt>
                <c:pt idx="9">
                  <c:v>623981.92200339492</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798168.64647733339</c:v>
                </c:pt>
                <c:pt idx="1">
                  <c:v>904957.14463535999</c:v>
                </c:pt>
                <c:pt idx="2">
                  <c:v>1015011.3371148284</c:v>
                </c:pt>
                <c:pt idx="3">
                  <c:v>1131887.5527962334</c:v>
                </c:pt>
                <c:pt idx="4">
                  <c:v>1252056.3220928502</c:v>
                </c:pt>
                <c:pt idx="5">
                  <c:v>1376857.0512241735</c:v>
                </c:pt>
                <c:pt idx="6">
                  <c:v>1506426.9510758719</c:v>
                </c:pt>
                <c:pt idx="7">
                  <c:v>1640906.8681851081</c:v>
                </c:pt>
                <c:pt idx="8">
                  <c:v>1780441.3752822436</c:v>
                </c:pt>
                <c:pt idx="9">
                  <c:v>1925178.8639999502</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1004799.3519133329</c:v>
                </c:pt>
                <c:pt idx="1">
                  <c:v>840300.13518828375</c:v>
                </c:pt>
                <c:pt idx="2">
                  <c:v>756652.05428006663</c:v>
                </c:pt>
                <c:pt idx="3">
                  <c:v>660126.20441145485</c:v>
                </c:pt>
                <c:pt idx="4">
                  <c:v>812520.378212034</c:v>
                </c:pt>
                <c:pt idx="5">
                  <c:v>836277.00521672005</c:v>
                </c:pt>
                <c:pt idx="6">
                  <c:v>867998.15403629991</c:v>
                </c:pt>
                <c:pt idx="7">
                  <c:v>1006891.7972777499</c:v>
                </c:pt>
                <c:pt idx="8">
                  <c:v>1092516.894858334</c:v>
                </c:pt>
                <c:pt idx="9">
                  <c:v>1181165.4948123847</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16916.677781936505</c:v>
                </c:pt>
                <c:pt idx="1">
                  <c:v>18720.259128528251</c:v>
                </c:pt>
                <c:pt idx="2">
                  <c:v>22813.945321500036</c:v>
                </c:pt>
                <c:pt idx="3">
                  <c:v>24916.146135173673</c:v>
                </c:pt>
                <c:pt idx="4">
                  <c:v>27096.734097831748</c:v>
                </c:pt>
                <c:pt idx="5">
                  <c:v>29358.003815108175</c:v>
                </c:pt>
                <c:pt idx="6">
                  <c:v>31702.310322002621</c:v>
                </c:pt>
                <c:pt idx="7">
                  <c:v>34132.070582212888</c:v>
                </c:pt>
                <c:pt idx="8">
                  <c:v>36649.765023268876</c:v>
                </c:pt>
                <c:pt idx="9">
                  <c:v>39257.939108300299</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2247.5370077111111</c:v>
                </c:pt>
                <c:pt idx="2">
                  <c:v>2585.8861262479995</c:v>
                </c:pt>
                <c:pt idx="3">
                  <c:v>3008.1705682083907</c:v>
                </c:pt>
                <c:pt idx="4">
                  <c:v>4174.1746934325329</c:v>
                </c:pt>
                <c:pt idx="5">
                  <c:v>4626.897445956909</c:v>
                </c:pt>
                <c:pt idx="6">
                  <c:v>5096.6363295244419</c:v>
                </c:pt>
                <c:pt idx="7">
                  <c:v>5583.8909002758483</c:v>
                </c:pt>
                <c:pt idx="8">
                  <c:v>6089.1738901450572</c:v>
                </c:pt>
                <c:pt idx="9">
                  <c:v>6613.0115340684797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135567.40758833336</c:v>
                </c:pt>
                <c:pt idx="1">
                  <c:v>273389.84924568899</c:v>
                </c:pt>
                <c:pt idx="2">
                  <c:v>323509.5153276145</c:v>
                </c:pt>
                <c:pt idx="3">
                  <c:v>375634.94842114241</c:v>
                </c:pt>
                <c:pt idx="4">
                  <c:v>429744.5515766372</c:v>
                </c:pt>
                <c:pt idx="5">
                  <c:v>583275.16347681428</c:v>
                </c:pt>
                <c:pt idx="6">
                  <c:v>643521.36520491226</c:v>
                </c:pt>
                <c:pt idx="7">
                  <c:v>705979.88647187804</c:v>
                </c:pt>
                <c:pt idx="8">
                  <c:v>770715.12157857534</c:v>
                </c:pt>
                <c:pt idx="9">
                  <c:v>837793.15567008627</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48490.529148658738</c:v>
                </c:pt>
                <c:pt idx="1">
                  <c:v>240372.13053213718</c:v>
                </c:pt>
                <c:pt idx="2">
                  <c:v>314399.18262672459</c:v>
                </c:pt>
                <c:pt idx="3">
                  <c:v>452210.79644429026</c:v>
                </c:pt>
                <c:pt idx="4">
                  <c:v>601290.59213398257</c:v>
                </c:pt>
                <c:pt idx="5">
                  <c:v>854120.7928614472</c:v>
                </c:pt>
                <c:pt idx="6">
                  <c:v>1016084.1349505667</c:v>
                </c:pt>
                <c:pt idx="7">
                  <c:v>1153582.1116625094</c:v>
                </c:pt>
                <c:pt idx="8">
                  <c:v>1233744.9822720126</c:v>
                </c:pt>
                <c:pt idx="9">
                  <c:v>1316652.9348612311</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113558.08406869048</c:v>
                </c:pt>
                <c:pt idx="1">
                  <c:v>371092.83036985528</c:v>
                </c:pt>
                <c:pt idx="2">
                  <c:v>506005.09539911326</c:v>
                </c:pt>
                <c:pt idx="3">
                  <c:v>729342.99561203399</c:v>
                </c:pt>
                <c:pt idx="4">
                  <c:v>954634.14607285557</c:v>
                </c:pt>
                <c:pt idx="5">
                  <c:v>1286613.3028826278</c:v>
                </c:pt>
                <c:pt idx="6">
                  <c:v>1530750.2218757723</c:v>
                </c:pt>
                <c:pt idx="7">
                  <c:v>1753535.7215638915</c:v>
                </c:pt>
                <c:pt idx="8">
                  <c:v>1922191.7496338487</c:v>
                </c:pt>
                <c:pt idx="9">
                  <c:v>2096892.6045379783</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204942.29576204761</c:v>
                </c:pt>
                <c:pt idx="1">
                  <c:v>555646.61718414375</c:v>
                </c:pt>
                <c:pt idx="2">
                  <c:v>779975.63124565477</c:v>
                </c:pt>
                <c:pt idx="3">
                  <c:v>1118491.0821606256</c:v>
                </c:pt>
                <c:pt idx="4">
                  <c:v>1450797.9564223099</c:v>
                </c:pt>
                <c:pt idx="5">
                  <c:v>1893917.8067503602</c:v>
                </c:pt>
                <c:pt idx="6">
                  <c:v>2253442.5814783731</c:v>
                </c:pt>
                <c:pt idx="7">
                  <c:v>2595988.5293292087</c:v>
                </c:pt>
                <c:pt idx="8">
                  <c:v>2888906.3465445507</c:v>
                </c:pt>
                <c:pt idx="9">
                  <c:v>3192502.4810367743</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SR_demand_forecast!$D$56:$M$56</c:f>
              <c:numCache>
                <c:formatCode>_(* #,##0_);_(* \(#,##0\);_(* "-"??_);_(@_)</c:formatCode>
                <c:ptCount val="10"/>
                <c:pt idx="0">
                  <c:v>471003.9</c:v>
                </c:pt>
                <c:pt idx="1">
                  <c:v>482951.31599999999</c:v>
                </c:pt>
                <c:pt idx="2">
                  <c:v>495372.03347999998</c:v>
                </c:pt>
                <c:pt idx="3">
                  <c:v>508280.2055328</c:v>
                </c:pt>
                <c:pt idx="4">
                  <c:v>521690.36205431999</c:v>
                </c:pt>
                <c:pt idx="5">
                  <c:v>535617.41915448767</c:v>
                </c:pt>
                <c:pt idx="6">
                  <c:v>550076.68879384035</c:v>
                </c:pt>
                <c:pt idx="7">
                  <c:v>565083.88865110534</c:v>
                </c:pt>
                <c:pt idx="8">
                  <c:v>580655.15222714329</c:v>
                </c:pt>
                <c:pt idx="9">
                  <c:v>596807.03919076244</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SR_demand_forecast!$D$57:$M$57</c:f>
              <c:numCache>
                <c:formatCode>_(* #,##0_);_(* \(#,##0\);_(* "-"??_);_(@_)</c:formatCode>
                <c:ptCount val="10"/>
                <c:pt idx="0">
                  <c:v>1134295.75</c:v>
                </c:pt>
                <c:pt idx="1">
                  <c:v>1104947.5788888889</c:v>
                </c:pt>
                <c:pt idx="2">
                  <c:v>1213122.2695888889</c:v>
                </c:pt>
                <c:pt idx="3">
                  <c:v>1262924.515155111</c:v>
                </c:pt>
                <c:pt idx="4">
                  <c:v>1358389.28318732</c:v>
                </c:pt>
                <c:pt idx="5">
                  <c:v>1431198.9984680887</c:v>
                </c:pt>
                <c:pt idx="6">
                  <c:v>1514621.9147134796</c:v>
                </c:pt>
                <c:pt idx="7">
                  <c:v>1599056.0037548877</c:v>
                </c:pt>
                <c:pt idx="8">
                  <c:v>1668778.1842312908</c:v>
                </c:pt>
                <c:pt idx="9">
                  <c:v>1740676.3096808037</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SR_demand_forecast!$D$58:$M$58</c:f>
              <c:numCache>
                <c:formatCode>_(* #,##0_);_(* \(#,##0\);_(* "-"??_);_(@_)</c:formatCode>
                <c:ptCount val="10"/>
                <c:pt idx="0">
                  <c:v>7329.2857142857147</c:v>
                </c:pt>
                <c:pt idx="1">
                  <c:v>7575.1714285714288</c:v>
                </c:pt>
                <c:pt idx="2">
                  <c:v>10577.152285714285</c:v>
                </c:pt>
                <c:pt idx="3">
                  <c:v>11039.595222857142</c:v>
                </c:pt>
                <c:pt idx="4">
                  <c:v>11516.305016571428</c:v>
                </c:pt>
                <c:pt idx="5">
                  <c:v>12007.667363945142</c:v>
                </c:pt>
                <c:pt idx="6">
                  <c:v>12514.077683207177</c:v>
                </c:pt>
                <c:pt idx="7">
                  <c:v>13035.941348294111</c:v>
                </c:pt>
                <c:pt idx="8">
                  <c:v>13573.673928911247</c:v>
                </c:pt>
                <c:pt idx="9">
                  <c:v>14127.701436213745</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SR_demand_forecast!$D$59:$M$59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SR_demand_forecast!$D$60:$M$60</c:f>
              <c:numCache>
                <c:formatCode>_(* #,##0_);_(* \(#,##0\);_(* "-"??_);_(@_)</c:formatCode>
                <c:ptCount val="10"/>
                <c:pt idx="0">
                  <c:v>460.5</c:v>
                </c:pt>
                <c:pt idx="1">
                  <c:v>460.5</c:v>
                </c:pt>
                <c:pt idx="2">
                  <c:v>460.5</c:v>
                </c:pt>
                <c:pt idx="3">
                  <c:v>460.5</c:v>
                </c:pt>
                <c:pt idx="4">
                  <c:v>498.46000967999998</c:v>
                </c:pt>
                <c:pt idx="5">
                  <c:v>508.42920987360003</c:v>
                </c:pt>
                <c:pt idx="6">
                  <c:v>518.59779407107203</c:v>
                </c:pt>
                <c:pt idx="7">
                  <c:v>528.96974995249332</c:v>
                </c:pt>
                <c:pt idx="8">
                  <c:v>539.54914495154333</c:v>
                </c:pt>
                <c:pt idx="9">
                  <c:v>550.34012785057416</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SR_demand_forecast!$D$61:$M$61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SR_demand_forecast!$D$62:$M$62</c:f>
              <c:numCache>
                <c:formatCode>_(* #,##0_);_(* \(#,##0\);_(* "-"??_);_(@_)</c:formatCode>
                <c:ptCount val="10"/>
                <c:pt idx="0">
                  <c:v>7340.8</c:v>
                </c:pt>
                <c:pt idx="1">
                  <c:v>7817.9520000000002</c:v>
                </c:pt>
                <c:pt idx="2">
                  <c:v>8314.0065599999998</c:v>
                </c:pt>
                <c:pt idx="3">
                  <c:v>8829.5289216000001</c:v>
                </c:pt>
                <c:pt idx="4">
                  <c:v>9554.1987500799987</c:v>
                </c:pt>
                <c:pt idx="5">
                  <c:v>10160.07499758976</c:v>
                </c:pt>
                <c:pt idx="6">
                  <c:v>10788.199815499878</c:v>
                </c:pt>
                <c:pt idx="7">
                  <c:v>11439.220796127363</c:v>
                </c:pt>
                <c:pt idx="8">
                  <c:v>12113.80253605375</c:v>
                </c:pt>
                <c:pt idx="9">
                  <c:v>12812.627057258744</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SR_demand_forecast!$D$63:$M$63</c:f>
              <c:numCache>
                <c:formatCode>_(* #,##0_);_(* \(#,##0\);_(* "-"??_);_(@_)</c:formatCode>
                <c:ptCount val="10"/>
                <c:pt idx="0">
                  <c:v>107965.86666666667</c:v>
                </c:pt>
                <c:pt idx="1">
                  <c:v>115658.43466666667</c:v>
                </c:pt>
                <c:pt idx="2">
                  <c:v>123642.51050666667</c:v>
                </c:pt>
                <c:pt idx="3">
                  <c:v>131926.67747306667</c:v>
                </c:pt>
                <c:pt idx="4">
                  <c:v>140519.74558058666</c:v>
                </c:pt>
                <c:pt idx="5">
                  <c:v>152942.37412085079</c:v>
                </c:pt>
                <c:pt idx="6">
                  <c:v>162925.62878680538</c:v>
                </c:pt>
                <c:pt idx="7">
                  <c:v>173260.53242308309</c:v>
                </c:pt>
                <c:pt idx="8">
                  <c:v>183957.15768663061</c:v>
                </c:pt>
                <c:pt idx="9">
                  <c:v>195025.83948108411</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SR_demand_forecast!$D$68:$M$68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SR_demand_forecast!$D$69:$M$69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SR_demand_forecast!$D$68:$M$68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SR_demand_forecast!$D$70:$M$70</c:f>
              <c:numCache>
                <c:formatCode>_(* #,##0_);_(* \(#,##0\);_(* "-"??_);_(@_)</c:formatCode>
                <c:ptCount val="10"/>
                <c:pt idx="0">
                  <c:v>52281.189682539691</c:v>
                </c:pt>
                <c:pt idx="1">
                  <c:v>277136.54028571432</c:v>
                </c:pt>
                <c:pt idx="2">
                  <c:v>416306.91686571424</c:v>
                </c:pt>
                <c:pt idx="3">
                  <c:v>621680.24452765717</c:v>
                </c:pt>
                <c:pt idx="4">
                  <c:v>910282.18793189141</c:v>
                </c:pt>
                <c:pt idx="5">
                  <c:v>1244389.2966481689</c:v>
                </c:pt>
                <c:pt idx="6">
                  <c:v>1553500.6075869033</c:v>
                </c:pt>
                <c:pt idx="7">
                  <c:v>1797860.8345012276</c:v>
                </c:pt>
                <c:pt idx="8">
                  <c:v>1895073.7975327591</c:v>
                </c:pt>
                <c:pt idx="9">
                  <c:v>1995456.1347517511</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SR_demand_forecast!$D$129:$M$129</c:f>
              <c:numCache>
                <c:formatCode>_(* #,##0_);_(* \(#,##0\);_(* "-"??_);_(@_)</c:formatCode>
                <c:ptCount val="10"/>
                <c:pt idx="0">
                  <c:v>493979.7</c:v>
                </c:pt>
                <c:pt idx="1">
                  <c:v>529821.94799999997</c:v>
                </c:pt>
                <c:pt idx="2">
                  <c:v>567084.10043999995</c:v>
                </c:pt>
                <c:pt idx="3">
                  <c:v>605808.61659839994</c:v>
                </c:pt>
                <c:pt idx="4">
                  <c:v>646039.08616295992</c:v>
                </c:pt>
                <c:pt idx="5">
                  <c:v>687820.25746346312</c:v>
                </c:pt>
                <c:pt idx="6">
                  <c:v>731198.06638152106</c:v>
                </c:pt>
                <c:pt idx="7">
                  <c:v>776219.66595331579</c:v>
                </c:pt>
                <c:pt idx="8">
                  <c:v>822933.45668142999</c:v>
                </c:pt>
                <c:pt idx="9">
                  <c:v>871389.11757228733</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SR_demand_forecast!$D$130:$M$130</c:f>
              <c:numCache>
                <c:formatCode>_(* #,##0_);_(* \(#,##0\);_(* "-"??_);_(@_)</c:formatCode>
                <c:ptCount val="10"/>
                <c:pt idx="0">
                  <c:v>1187656.061111111</c:v>
                </c:pt>
                <c:pt idx="1">
                  <c:v>1213802.6135555557</c:v>
                </c:pt>
                <c:pt idx="2">
                  <c:v>1379670.4726288889</c:v>
                </c:pt>
                <c:pt idx="3">
                  <c:v>1489430.0712895109</c:v>
                </c:pt>
                <c:pt idx="4">
                  <c:v>1647183.8672586801</c:v>
                </c:pt>
                <c:pt idx="5">
                  <c:v>1784683.5693714332</c:v>
                </c:pt>
                <c:pt idx="6">
                  <c:v>1935268.5540884598</c:v>
                </c:pt>
                <c:pt idx="7">
                  <c:v>2089409.8005120072</c:v>
                </c:pt>
                <c:pt idx="8">
                  <c:v>2231459.166010086</c:v>
                </c:pt>
                <c:pt idx="9">
                  <c:v>2378381.4223634377</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SR_demand_forecast!$D$131:$M$131</c:f>
              <c:numCache>
                <c:formatCode>_(* #,##0_);_(* \(#,##0\);_(* "-"??_);_(@_)</c:formatCode>
                <c:ptCount val="10"/>
                <c:pt idx="0">
                  <c:v>8038.5714285714294</c:v>
                </c:pt>
                <c:pt idx="1">
                  <c:v>9022.1142857142859</c:v>
                </c:pt>
                <c:pt idx="2">
                  <c:v>12790.974857142857</c:v>
                </c:pt>
                <c:pt idx="3">
                  <c:v>14050.393919999997</c:v>
                </c:pt>
                <c:pt idx="4">
                  <c:v>15355.073355428573</c:v>
                </c:pt>
                <c:pt idx="5">
                  <c:v>16706.319810706285</c:v>
                </c:pt>
                <c:pt idx="6">
                  <c:v>18105.47409485294</c:v>
                </c:pt>
                <c:pt idx="7">
                  <c:v>19553.912022441167</c:v>
                </c:pt>
                <c:pt idx="8">
                  <c:v>21053.045277494992</c:v>
                </c:pt>
                <c:pt idx="9">
                  <c:v>22604.322297941992</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SR_demand_forecast!$D$132:$M$132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SR_demand_forecast!$D$133:$M$133</c:f>
              <c:numCache>
                <c:formatCode>_(* #,##0_);_(* \(#,##0\);_(* "-"??_);_(@_)</c:formatCode>
                <c:ptCount val="10"/>
                <c:pt idx="0">
                  <c:v>506.55</c:v>
                </c:pt>
                <c:pt idx="1">
                  <c:v>554.44200000000001</c:v>
                </c:pt>
                <c:pt idx="2">
                  <c:v>604.23126000000002</c:v>
                </c:pt>
                <c:pt idx="3">
                  <c:v>655.97451360000002</c:v>
                </c:pt>
                <c:pt idx="4">
                  <c:v>747.69001451999998</c:v>
                </c:pt>
                <c:pt idx="5">
                  <c:v>813.48673579776005</c:v>
                </c:pt>
                <c:pt idx="6">
                  <c:v>881.6162499208225</c:v>
                </c:pt>
                <c:pt idx="7">
                  <c:v>952.1455499144879</c:v>
                </c:pt>
                <c:pt idx="8">
                  <c:v>1025.1433754079321</c:v>
                </c:pt>
                <c:pt idx="9">
                  <c:v>1100.6802557011483</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SR_demand_forecast!$D$134:$M$134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SR_demand_forecast!$D$135:$M$135</c:f>
              <c:numCache>
                <c:formatCode>_(* #,##0_);_(* \(#,##0\);_(* "-"??_);_(@_)</c:formatCode>
                <c:ptCount val="10"/>
                <c:pt idx="0">
                  <c:v>7570.2</c:v>
                </c:pt>
                <c:pt idx="1">
                  <c:v>8285.9279999999999</c:v>
                </c:pt>
                <c:pt idx="2">
                  <c:v>9030.0098399999988</c:v>
                </c:pt>
                <c:pt idx="3">
                  <c:v>9803.2933823999992</c:v>
                </c:pt>
                <c:pt idx="4">
                  <c:v>10795.748437599999</c:v>
                </c:pt>
                <c:pt idx="5">
                  <c:v>11679.731815114239</c:v>
                </c:pt>
                <c:pt idx="6">
                  <c:v>12596.591428354011</c:v>
                </c:pt>
                <c:pt idx="7">
                  <c:v>13547.288733397323</c:v>
                </c:pt>
                <c:pt idx="8">
                  <c:v>14532.810494071029</c:v>
                </c:pt>
                <c:pt idx="9">
                  <c:v>15554.169409678321</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SR_demand_forecast!$D$136:$M$136</c:f>
              <c:numCache>
                <c:formatCode>_(* #,##0_);_(* \(#,##0\);_(* "-"??_);_(@_)</c:formatCode>
                <c:ptCount val="10"/>
                <c:pt idx="0">
                  <c:v>111339.8</c:v>
                </c:pt>
                <c:pt idx="1">
                  <c:v>122541.25866666669</c:v>
                </c:pt>
                <c:pt idx="2">
                  <c:v>134173.23122666666</c:v>
                </c:pt>
                <c:pt idx="3">
                  <c:v>146248.45765226666</c:v>
                </c:pt>
                <c:pt idx="4">
                  <c:v>158780.01530906669</c:v>
                </c:pt>
                <c:pt idx="5">
                  <c:v>175292.94426851033</c:v>
                </c:pt>
                <c:pt idx="6">
                  <c:v>189522.80726252019</c:v>
                </c:pt>
                <c:pt idx="7">
                  <c:v>204265.2433319164</c:v>
                </c:pt>
                <c:pt idx="8">
                  <c:v>219535.06345451681</c:v>
                </c:pt>
                <c:pt idx="9">
                  <c:v>235347.46601802181</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SR_demand_forecast!$D$141:$M$141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SR_demand_forecast!$D$142:$M$142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SR_demand_forecast!$D$141:$M$141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SR_demand_forecast!$D$143:$M$143</c:f>
              <c:numCache>
                <c:formatCode>_(* #,##0_);_(* \(#,##0\);_(* "-"??_);_(@_)</c:formatCode>
                <c:ptCount val="10"/>
                <c:pt idx="0">
                  <c:v>132975.96984126983</c:v>
                </c:pt>
                <c:pt idx="1">
                  <c:v>441753.8918095238</c:v>
                </c:pt>
                <c:pt idx="2">
                  <c:v>668171.46469714283</c:v>
                </c:pt>
                <c:pt idx="3">
                  <c:v>964216.02957839973</c:v>
                </c:pt>
                <c:pt idx="4">
                  <c:v>1347015.3138715886</c:v>
                </c:pt>
                <c:pt idx="5">
                  <c:v>1778950.6427983581</c:v>
                </c:pt>
                <c:pt idx="6">
                  <c:v>2189628.6095056287</c:v>
                </c:pt>
                <c:pt idx="7">
                  <c:v>2539404.33388077</c:v>
                </c:pt>
                <c:pt idx="8">
                  <c:v>2745994.9630707842</c:v>
                </c:pt>
                <c:pt idx="9">
                  <c:v>2959833.4556948459</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SR_demand_forecast!$D$202:$M$202</c:f>
              <c:numCache>
                <c:formatCode>_(* #,##0_);_(* \(#,##0\);_(* "-"??_);_(@_)</c:formatCode>
                <c:ptCount val="10"/>
                <c:pt idx="0">
                  <c:v>528443.4</c:v>
                </c:pt>
                <c:pt idx="1">
                  <c:v>600127.89599999995</c:v>
                </c:pt>
                <c:pt idx="2">
                  <c:v>674652.20088000002</c:v>
                </c:pt>
                <c:pt idx="3">
                  <c:v>752101.23319679988</c:v>
                </c:pt>
                <c:pt idx="4">
                  <c:v>832562.17232591996</c:v>
                </c:pt>
                <c:pt idx="5">
                  <c:v>916124.51492692612</c:v>
                </c:pt>
                <c:pt idx="6">
                  <c:v>1002880.1327630421</c:v>
                </c:pt>
                <c:pt idx="7">
                  <c:v>1092923.3319066316</c:v>
                </c:pt>
                <c:pt idx="8">
                  <c:v>1186350.91336286</c:v>
                </c:pt>
                <c:pt idx="9">
                  <c:v>1283262.2351445747</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SR_demand_forecast!$D$203:$M$203</c:f>
              <c:numCache>
                <c:formatCode>_(* #,##0_);_(* \(#,##0\);_(* "-"??_);_(@_)</c:formatCode>
                <c:ptCount val="10"/>
                <c:pt idx="0">
                  <c:v>1241016.3722222222</c:v>
                </c:pt>
                <c:pt idx="1">
                  <c:v>1322657.6482222222</c:v>
                </c:pt>
                <c:pt idx="2">
                  <c:v>1546218.675668889</c:v>
                </c:pt>
                <c:pt idx="3">
                  <c:v>1715935.6274239109</c:v>
                </c:pt>
                <c:pt idx="4">
                  <c:v>1935978.4513300401</c:v>
                </c:pt>
                <c:pt idx="5">
                  <c:v>2138168.140274778</c:v>
                </c:pt>
                <c:pt idx="6">
                  <c:v>2355915.1934634396</c:v>
                </c:pt>
                <c:pt idx="7">
                  <c:v>2579763.5972691267</c:v>
                </c:pt>
                <c:pt idx="8">
                  <c:v>2794140.1477888809</c:v>
                </c:pt>
                <c:pt idx="9">
                  <c:v>3016086.5350460717</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SR_demand_forecast!$D$204:$M$204</c:f>
              <c:numCache>
                <c:formatCode>_(* #,##0_);_(* \(#,##0\);_(* "-"??_);_(@_)</c:formatCode>
                <c:ptCount val="10"/>
                <c:pt idx="0">
                  <c:v>8984.2857142857138</c:v>
                </c:pt>
                <c:pt idx="1">
                  <c:v>10951.371428571429</c:v>
                </c:pt>
                <c:pt idx="2">
                  <c:v>15742.738285714287</c:v>
                </c:pt>
                <c:pt idx="3">
                  <c:v>18064.792182857142</c:v>
                </c:pt>
                <c:pt idx="4">
                  <c:v>20473.431140571429</c:v>
                </c:pt>
                <c:pt idx="5">
                  <c:v>22971.189739721143</c:v>
                </c:pt>
                <c:pt idx="6">
                  <c:v>25560.669310380617</c:v>
                </c:pt>
                <c:pt idx="7">
                  <c:v>28244.539587970572</c:v>
                </c:pt>
                <c:pt idx="8">
                  <c:v>31025.540408939985</c:v>
                </c:pt>
                <c:pt idx="9">
                  <c:v>33906.483446912993</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SR_demand_forecast!$D$205:$M$205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SR_demand_forecast!$D$206:$M$206</c:f>
              <c:numCache>
                <c:formatCode>_(* #,##0_);_(* \(#,##0\);_(* "-"??_);_(@_)</c:formatCode>
                <c:ptCount val="10"/>
                <c:pt idx="0">
                  <c:v>506.55</c:v>
                </c:pt>
                <c:pt idx="1">
                  <c:v>554.44200000000001</c:v>
                </c:pt>
                <c:pt idx="2">
                  <c:v>604.23126000000002</c:v>
                </c:pt>
                <c:pt idx="3">
                  <c:v>655.97451360000002</c:v>
                </c:pt>
                <c:pt idx="4">
                  <c:v>747.69001451999998</c:v>
                </c:pt>
                <c:pt idx="5">
                  <c:v>813.48673579776005</c:v>
                </c:pt>
                <c:pt idx="6">
                  <c:v>881.6162499208225</c:v>
                </c:pt>
                <c:pt idx="7">
                  <c:v>952.1455499144879</c:v>
                </c:pt>
                <c:pt idx="8">
                  <c:v>1025.1433754079321</c:v>
                </c:pt>
                <c:pt idx="9">
                  <c:v>1100.6802557011483</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SR_demand_forecast!$D$207:$M$207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SR_demand_forecast!$D$208:$M$208</c:f>
              <c:numCache>
                <c:formatCode>_(* #,##0_);_(* \(#,##0\);_(* "-"??_);_(@_)</c:formatCode>
                <c:ptCount val="10"/>
                <c:pt idx="0">
                  <c:v>8029</c:v>
                </c:pt>
                <c:pt idx="1">
                  <c:v>9221.880000000001</c:v>
                </c:pt>
                <c:pt idx="2">
                  <c:v>10462.0164</c:v>
                </c:pt>
                <c:pt idx="3">
                  <c:v>11750.822303999999</c:v>
                </c:pt>
                <c:pt idx="4">
                  <c:v>13278.84781264</c:v>
                </c:pt>
                <c:pt idx="5">
                  <c:v>14719.045450163199</c:v>
                </c:pt>
                <c:pt idx="6">
                  <c:v>16213.374654062272</c:v>
                </c:pt>
                <c:pt idx="7">
                  <c:v>17763.424607937239</c:v>
                </c:pt>
                <c:pt idx="8">
                  <c:v>19370.826410105583</c:v>
                </c:pt>
                <c:pt idx="9">
                  <c:v>21037.254114517487</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SR_demand_forecast!$D$209:$M$209</c:f>
              <c:numCache>
                <c:formatCode>_(* #,##0_);_(* \(#,##0\);_(* "-"??_);_(@_)</c:formatCode>
                <c:ptCount val="10"/>
                <c:pt idx="0">
                  <c:v>118087.66666666667</c:v>
                </c:pt>
                <c:pt idx="1">
                  <c:v>136306.90666666668</c:v>
                </c:pt>
                <c:pt idx="2">
                  <c:v>155234.67266666668</c:v>
                </c:pt>
                <c:pt idx="3">
                  <c:v>174892.01801066665</c:v>
                </c:pt>
                <c:pt idx="4">
                  <c:v>195300.55476602667</c:v>
                </c:pt>
                <c:pt idx="5">
                  <c:v>219994.08456382935</c:v>
                </c:pt>
                <c:pt idx="6">
                  <c:v>242717.16421394987</c:v>
                </c:pt>
                <c:pt idx="7">
                  <c:v>266274.66514958296</c:v>
                </c:pt>
                <c:pt idx="8">
                  <c:v>290690.87499028922</c:v>
                </c:pt>
                <c:pt idx="9">
                  <c:v>315990.71909189713</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SR_demand_forecast!$D$214:$M$214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SR_demand_forecast!$D$215:$M$215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SR_demand_forecast!$D$214:$M$214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SR_demand_forecast!$D$216:$M$216</c:f>
              <c:numCache>
                <c:formatCode>_(* #,##0_);_(* \(#,##0\);_(* "-"??_);_(@_)</c:formatCode>
                <c:ptCount val="10"/>
                <c:pt idx="0">
                  <c:v>228952.3619047619</c:v>
                </c:pt>
                <c:pt idx="1">
                  <c:v>637545.73161904758</c:v>
                </c:pt>
                <c:pt idx="2">
                  <c:v>967732.97960571444</c:v>
                </c:pt>
                <c:pt idx="3">
                  <c:v>1371619.689854057</c:v>
                </c:pt>
                <c:pt idx="4">
                  <c:v>1866454.9807230514</c:v>
                </c:pt>
                <c:pt idx="5">
                  <c:v>2414744.7950245491</c:v>
                </c:pt>
                <c:pt idx="6">
                  <c:v>2946223.6506547951</c:v>
                </c:pt>
                <c:pt idx="7">
                  <c:v>3421377.9818489407</c:v>
                </c:pt>
                <c:pt idx="8">
                  <c:v>3758059.7241142616</c:v>
                </c:pt>
                <c:pt idx="9">
                  <c:v>4106840.1848774529</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5266253.7613726491</c:v>
                </c:pt>
                <c:pt idx="1">
                  <c:v>5396145.8366075391</c:v>
                </c:pt>
                <c:pt idx="2">
                  <c:v>5524051.5970337503</c:v>
                </c:pt>
                <c:pt idx="3">
                  <c:v>5675479.7374030109</c:v>
                </c:pt>
                <c:pt idx="4">
                  <c:v>5823536.7233079234</c:v>
                </c:pt>
                <c:pt idx="5">
                  <c:v>5977300.6330331704</c:v>
                </c:pt>
                <c:pt idx="6">
                  <c:v>6136940.5207372047</c:v>
                </c:pt>
                <c:pt idx="7">
                  <c:v>6302629.9199752854</c:v>
                </c:pt>
                <c:pt idx="8">
                  <c:v>6474546.9552536942</c:v>
                </c:pt>
                <c:pt idx="9">
                  <c:v>6652874.4562543491</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7115000.3369887993</c:v>
                </c:pt>
                <c:pt idx="1">
                  <c:v>5605497.1147428108</c:v>
                </c:pt>
                <c:pt idx="2">
                  <c:v>4789895.6223996896</c:v>
                </c:pt>
                <c:pt idx="3">
                  <c:v>3542367.1839983691</c:v>
                </c:pt>
                <c:pt idx="4">
                  <c:v>4301098.1587812314</c:v>
                </c:pt>
                <c:pt idx="5">
                  <c:v>4094703.7882819483</c:v>
                </c:pt>
                <c:pt idx="6">
                  <c:v>3932588.370535193</c:v>
                </c:pt>
                <c:pt idx="7">
                  <c:v>4547710.9974985383</c:v>
                </c:pt>
                <c:pt idx="8">
                  <c:v>4753576.3700328516</c:v>
                </c:pt>
                <c:pt idx="9">
                  <c:v>4965866.5519957086</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113979.59629228059</c:v>
                </c:pt>
                <c:pt idx="1">
                  <c:v>115793.29990191395</c:v>
                </c:pt>
                <c:pt idx="2">
                  <c:v>134080.15776543814</c:v>
                </c:pt>
                <c:pt idx="3">
                  <c:v>137175.07183790722</c:v>
                </c:pt>
                <c:pt idx="4">
                  <c:v>140365.46730197369</c:v>
                </c:pt>
                <c:pt idx="5">
                  <c:v>143653.92544767258</c:v>
                </c:pt>
                <c:pt idx="6">
                  <c:v>147043.09262408348</c:v>
                </c:pt>
                <c:pt idx="7">
                  <c:v>150535.68180917655</c:v>
                </c:pt>
                <c:pt idx="8">
                  <c:v>154134.47421642864</c:v>
                </c:pt>
                <c:pt idx="9">
                  <c:v>157842.32093905195</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10887.502466904916</c:v>
                </c:pt>
                <c:pt idx="1">
                  <c:v>13352.362462041781</c:v>
                </c:pt>
                <c:pt idx="2">
                  <c:v>14124.494776633574</c:v>
                </c:pt>
                <c:pt idx="3">
                  <c:v>15449.256060921489</c:v>
                </c:pt>
                <c:pt idx="4">
                  <c:v>22202.048117829443</c:v>
                </c:pt>
                <c:pt idx="5">
                  <c:v>23609.98340916395</c:v>
                </c:pt>
                <c:pt idx="6">
                  <c:v>25069.619930868772</c:v>
                </c:pt>
                <c:pt idx="7">
                  <c:v>26582.462558042182</c:v>
                </c:pt>
                <c:pt idx="8">
                  <c:v>28150.055680294252</c:v>
                </c:pt>
                <c:pt idx="9">
                  <c:v>29773.984180377258</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803790.64376125706</c:v>
                </c:pt>
                <c:pt idx="1">
                  <c:v>1616316.1207626457</c:v>
                </c:pt>
                <c:pt idx="2">
                  <c:v>1772329.5369148885</c:v>
                </c:pt>
                <c:pt idx="3">
                  <c:v>1934752.6191777184</c:v>
                </c:pt>
                <c:pt idx="4">
                  <c:v>2103174.7958131679</c:v>
                </c:pt>
                <c:pt idx="5">
                  <c:v>2997635.6787728332</c:v>
                </c:pt>
                <c:pt idx="6">
                  <c:v>3193305.1951443651</c:v>
                </c:pt>
                <c:pt idx="7">
                  <c:v>3395866.9511970426</c:v>
                </c:pt>
                <c:pt idx="8">
                  <c:v>3605518.3687115656</c:v>
                </c:pt>
                <c:pt idx="9">
                  <c:v>3822462.0094439848</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5519921.7697434053</c:v>
                </c:pt>
                <c:pt idx="1">
                  <c:v>5913628.5736838812</c:v>
                </c:pt>
                <c:pt idx="2">
                  <c:v>6315800.1847605538</c:v>
                </c:pt>
                <c:pt idx="3">
                  <c:v>6752257.8167114658</c:v>
                </c:pt>
                <c:pt idx="4">
                  <c:v>7196428.7744262032</c:v>
                </c:pt>
                <c:pt idx="5">
                  <c:v>7657720.5036019441</c:v>
                </c:pt>
                <c:pt idx="6">
                  <c:v>8136640.1667140462</c:v>
                </c:pt>
                <c:pt idx="7">
                  <c:v>8633708.3644282874</c:v>
                </c:pt>
                <c:pt idx="8">
                  <c:v>9149459.4702635147</c:v>
                </c:pt>
                <c:pt idx="9">
                  <c:v>9684441.9732654803</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7271465.8940554839</c:v>
                </c:pt>
                <c:pt idx="1">
                  <c:v>5908687.9624187257</c:v>
                </c:pt>
                <c:pt idx="2">
                  <c:v>5191704.9850778179</c:v>
                </c:pt>
                <c:pt idx="3">
                  <c:v>4211159.3872267455</c:v>
                </c:pt>
                <c:pt idx="4">
                  <c:v>5153808.2178974124</c:v>
                </c:pt>
                <c:pt idx="5">
                  <c:v>5138420.9006401533</c:v>
                </c:pt>
                <c:pt idx="6">
                  <c:v>5174611.7342414567</c:v>
                </c:pt>
                <c:pt idx="7">
                  <c:v>5995555.3757618396</c:v>
                </c:pt>
                <c:pt idx="8">
                  <c:v>6414977.7940899916</c:v>
                </c:pt>
                <c:pt idx="9">
                  <c:v>6848788.1659271335</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118726.51350569235</c:v>
                </c:pt>
                <c:pt idx="1">
                  <c:v>125477.01101727394</c:v>
                </c:pt>
                <c:pt idx="2">
                  <c:v>148896.23577193895</c:v>
                </c:pt>
                <c:pt idx="3">
                  <c:v>157324.93792674824</c:v>
                </c:pt>
                <c:pt idx="4">
                  <c:v>166056.54656524601</c:v>
                </c:pt>
                <c:pt idx="5">
                  <c:v>175099.80646591788</c:v>
                </c:pt>
                <c:pt idx="6">
                  <c:v>184463.6910357954</c:v>
                </c:pt>
                <c:pt idx="7">
                  <c:v>194157.40795768646</c:v>
                </c:pt>
                <c:pt idx="8">
                  <c:v>204190.40497184373</c:v>
                </c:pt>
                <c:pt idx="9">
                  <c:v>214572.37579518912</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10887.502466904916</c:v>
                </c:pt>
                <c:pt idx="1">
                  <c:v>14439.845142879076</c:v>
                </c:pt>
                <c:pt idx="2">
                  <c:v>15788.343278314638</c:v>
                </c:pt>
                <c:pt idx="3">
                  <c:v>17712.090023207733</c:v>
                </c:pt>
                <c:pt idx="4">
                  <c:v>25087.161419744411</c:v>
                </c:pt>
                <c:pt idx="5">
                  <c:v>27141.362090707869</c:v>
                </c:pt>
                <c:pt idx="6">
                  <c:v>29271.960561906031</c:v>
                </c:pt>
                <c:pt idx="7">
                  <c:v>31481.191065079904</c:v>
                </c:pt>
                <c:pt idx="8">
                  <c:v>33771.346642120043</c:v>
                </c:pt>
                <c:pt idx="9">
                  <c:v>36144.780603779815</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869918.96820984501</c:v>
                </c:pt>
                <c:pt idx="1">
                  <c:v>1751217.9026377657</c:v>
                </c:pt>
                <c:pt idx="2">
                  <c:v>1978729.263183821</c:v>
                </c:pt>
                <c:pt idx="3">
                  <c:v>2215456.246903467</c:v>
                </c:pt>
                <c:pt idx="4">
                  <c:v>2461071.921163497</c:v>
                </c:pt>
                <c:pt idx="5">
                  <c:v>3435701.7602016358</c:v>
                </c:pt>
                <c:pt idx="6">
                  <c:v>3714603.832044641</c:v>
                </c:pt>
                <c:pt idx="7">
                  <c:v>4003552.2193550798</c:v>
                </c:pt>
                <c:pt idx="8">
                  <c:v>4302837.2139229123</c:v>
                </c:pt>
                <c:pt idx="9">
                  <c:v>4612756.7006835109</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5900423.78229954</c:v>
                </c:pt>
                <c:pt idx="1">
                  <c:v>6689852.6792983962</c:v>
                </c:pt>
                <c:pt idx="2">
                  <c:v>7503423.0663507609</c:v>
                </c:pt>
                <c:pt idx="3">
                  <c:v>8367424.9356741467</c:v>
                </c:pt>
                <c:pt idx="4">
                  <c:v>9255766.8511036206</c:v>
                </c:pt>
                <c:pt idx="5">
                  <c:v>10178350.309455106</c:v>
                </c:pt>
                <c:pt idx="6">
                  <c:v>11136189.635679306</c:v>
                </c:pt>
                <c:pt idx="7">
                  <c:v>12130326.031107791</c:v>
                </c:pt>
                <c:pt idx="8">
                  <c:v>13161828.242778245</c:v>
                </c:pt>
                <c:pt idx="9">
                  <c:v>14231793.248782173</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7427931.4511221666</c:v>
                </c:pt>
                <c:pt idx="1">
                  <c:v>6211878.8100946415</c:v>
                </c:pt>
                <c:pt idx="2">
                  <c:v>5593514.3477559462</c:v>
                </c:pt>
                <c:pt idx="3">
                  <c:v>4879951.5904551232</c:v>
                </c:pt>
                <c:pt idx="4">
                  <c:v>6006518.2770135915</c:v>
                </c:pt>
                <c:pt idx="5">
                  <c:v>6182138.0129983593</c:v>
                </c:pt>
                <c:pt idx="6">
                  <c:v>6416635.0979477204</c:v>
                </c:pt>
                <c:pt idx="7">
                  <c:v>7443399.7540251408</c:v>
                </c:pt>
                <c:pt idx="8">
                  <c:v>8076379.2181471316</c:v>
                </c:pt>
                <c:pt idx="9">
                  <c:v>8731709.7798585575</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125055.73645690802</c:v>
                </c:pt>
                <c:pt idx="1">
                  <c:v>138388.62583775391</c:v>
                </c:pt>
                <c:pt idx="2">
                  <c:v>168651.00644727328</c:v>
                </c:pt>
                <c:pt idx="3">
                  <c:v>184191.42604520297</c:v>
                </c:pt>
                <c:pt idx="4">
                  <c:v>200311.31891627581</c:v>
                </c:pt>
                <c:pt idx="5">
                  <c:v>217027.64782357833</c:v>
                </c:pt>
                <c:pt idx="6">
                  <c:v>234357.82225141133</c:v>
                </c:pt>
                <c:pt idx="7">
                  <c:v>252319.709489033</c:v>
                </c:pt>
                <c:pt idx="8">
                  <c:v>270931.64597906393</c:v>
                </c:pt>
                <c:pt idx="9">
                  <c:v>290212.4489367053</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10887.502466904916</c:v>
                </c:pt>
                <c:pt idx="1">
                  <c:v>16614.810504553672</c:v>
                </c:pt>
                <c:pt idx="2">
                  <c:v>19116.040281676767</c:v>
                </c:pt>
                <c:pt idx="3">
                  <c:v>22237.757947780232</c:v>
                </c:pt>
                <c:pt idx="4">
                  <c:v>30857.388023574342</c:v>
                </c:pt>
                <c:pt idx="5">
                  <c:v>34204.119453795705</c:v>
                </c:pt>
                <c:pt idx="6">
                  <c:v>37676.641823980564</c:v>
                </c:pt>
                <c:pt idx="7">
                  <c:v>41278.648079155355</c:v>
                </c:pt>
                <c:pt idx="8">
                  <c:v>45013.928565771617</c:v>
                </c:pt>
                <c:pt idx="9">
                  <c:v>48886.373450584935</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1002175.617107021</c:v>
                </c:pt>
                <c:pt idx="1">
                  <c:v>2021021.4663880048</c:v>
                </c:pt>
                <c:pt idx="2">
                  <c:v>2391528.7157216868</c:v>
                </c:pt>
                <c:pt idx="3">
                  <c:v>2776863.5023549651</c:v>
                </c:pt>
                <c:pt idx="4">
                  <c:v>3176866.1718641566</c:v>
                </c:pt>
                <c:pt idx="5">
                  <c:v>4311833.9230592437</c:v>
                </c:pt>
                <c:pt idx="6">
                  <c:v>4757201.1058451943</c:v>
                </c:pt>
                <c:pt idx="7">
                  <c:v>5218922.7556711528</c:v>
                </c:pt>
                <c:pt idx="8">
                  <c:v>5697474.9043456074</c:v>
                </c:pt>
                <c:pt idx="9">
                  <c:v>6193346.0831625639</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13309911.840881888</c:v>
                </c:pt>
                <c:pt idx="1">
                  <c:v>12747104.734476952</c:v>
                </c:pt>
                <c:pt idx="2">
                  <c:v>12234481.408890402</c:v>
                </c:pt>
                <c:pt idx="3">
                  <c:v>11305223.868477926</c:v>
                </c:pt>
                <c:pt idx="4">
                  <c:v>12390377.193322126</c:v>
                </c:pt>
                <c:pt idx="5">
                  <c:v>13236904.008944789</c:v>
                </c:pt>
                <c:pt idx="6">
                  <c:v>13434946.798971714</c:v>
                </c:pt>
                <c:pt idx="7">
                  <c:v>14423326.013038084</c:v>
                </c:pt>
                <c:pt idx="8">
                  <c:v>15015926.223894835</c:v>
                </c:pt>
                <c:pt idx="9">
                  <c:v>15628819.322813474</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13790920.647981331</c:v>
                </c:pt>
                <c:pt idx="1">
                  <c:v>13713451.294900525</c:v>
                </c:pt>
                <c:pt idx="2">
                  <c:v>13650919.012072448</c:v>
                </c:pt>
                <c:pt idx="3">
                  <c:v>13353910.478791635</c:v>
                </c:pt>
                <c:pt idx="4">
                  <c:v>15002452.621472102</c:v>
                </c:pt>
                <c:pt idx="5">
                  <c:v>16434084.333000362</c:v>
                </c:pt>
                <c:pt idx="6">
                  <c:v>17239591.384597845</c:v>
                </c:pt>
                <c:pt idx="7">
                  <c:v>18858454.558567971</c:v>
                </c:pt>
                <c:pt idx="8">
                  <c:v>20105236.229890384</c:v>
                </c:pt>
                <c:pt idx="9">
                  <c:v>21396703.996275097</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14466474.089452539</c:v>
                </c:pt>
                <c:pt idx="1">
                  <c:v>15077756.392123349</c:v>
                </c:pt>
                <c:pt idx="2">
                  <c:v>15676233.176557345</c:v>
                </c:pt>
                <c:pt idx="3">
                  <c:v>16230669.212477218</c:v>
                </c:pt>
                <c:pt idx="4">
                  <c:v>18670320.006921217</c:v>
                </c:pt>
                <c:pt idx="5">
                  <c:v>20923554.012790084</c:v>
                </c:pt>
                <c:pt idx="6">
                  <c:v>22582060.303547617</c:v>
                </c:pt>
                <c:pt idx="7">
                  <c:v>25086246.89837227</c:v>
                </c:pt>
                <c:pt idx="8">
                  <c:v>27251627.939815819</c:v>
                </c:pt>
                <c:pt idx="9">
                  <c:v>29495947.934190586</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6143962.7216014247</c:v>
                </c:pt>
                <c:pt idx="1">
                  <c:v>6295503.4760421291</c:v>
                </c:pt>
                <c:pt idx="2">
                  <c:v>6444726.863206042</c:v>
                </c:pt>
                <c:pt idx="3">
                  <c:v>6621393.0269701798</c:v>
                </c:pt>
                <c:pt idx="4">
                  <c:v>6794126.1771925781</c:v>
                </c:pt>
                <c:pt idx="5">
                  <c:v>6973517.4052053662</c:v>
                </c:pt>
                <c:pt idx="6">
                  <c:v>7159763.9408600722</c:v>
                </c:pt>
                <c:pt idx="7">
                  <c:v>7353068.2399711665</c:v>
                </c:pt>
                <c:pt idx="8">
                  <c:v>7553638.1144626439</c:v>
                </c:pt>
                <c:pt idx="9">
                  <c:v>7761686.8656300744</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8300833.7264869334</c:v>
                </c:pt>
                <c:pt idx="1">
                  <c:v>6539746.6338666128</c:v>
                </c:pt>
                <c:pt idx="2">
                  <c:v>5588211.5594663043</c:v>
                </c:pt>
                <c:pt idx="3">
                  <c:v>4132761.7146647642</c:v>
                </c:pt>
                <c:pt idx="4">
                  <c:v>5017947.8519114368</c:v>
                </c:pt>
                <c:pt idx="5">
                  <c:v>4777154.4196622735</c:v>
                </c:pt>
                <c:pt idx="6">
                  <c:v>4588019.7656243918</c:v>
                </c:pt>
                <c:pt idx="7">
                  <c:v>5305662.8304149611</c:v>
                </c:pt>
                <c:pt idx="8">
                  <c:v>5545839.0983716603</c:v>
                </c:pt>
                <c:pt idx="9">
                  <c:v>5793510.9773283266</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132976.19567432735</c:v>
                </c:pt>
                <c:pt idx="1">
                  <c:v>135092.18321889962</c:v>
                </c:pt>
                <c:pt idx="2">
                  <c:v>156426.85072634451</c:v>
                </c:pt>
                <c:pt idx="3">
                  <c:v>160037.58381089175</c:v>
                </c:pt>
                <c:pt idx="4">
                  <c:v>163759.71185230266</c:v>
                </c:pt>
                <c:pt idx="5">
                  <c:v>167596.246355618</c:v>
                </c:pt>
                <c:pt idx="6">
                  <c:v>171550.2747280974</c:v>
                </c:pt>
                <c:pt idx="7">
                  <c:v>175624.96211070596</c:v>
                </c:pt>
                <c:pt idx="8">
                  <c:v>179823.55325250007</c:v>
                </c:pt>
                <c:pt idx="9">
                  <c:v>184149.37442889396</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12702.086211389071</c:v>
                </c:pt>
                <c:pt idx="1">
                  <c:v>15577.756205715412</c:v>
                </c:pt>
                <c:pt idx="2">
                  <c:v>16478.577239405837</c:v>
                </c:pt>
                <c:pt idx="3">
                  <c:v>18024.13207107507</c:v>
                </c:pt>
                <c:pt idx="4">
                  <c:v>25902.389470801019</c:v>
                </c:pt>
                <c:pt idx="5">
                  <c:v>27544.980644024607</c:v>
                </c:pt>
                <c:pt idx="6">
                  <c:v>29247.889919346901</c:v>
                </c:pt>
                <c:pt idx="7">
                  <c:v>31012.872984382546</c:v>
                </c:pt>
                <c:pt idx="8">
                  <c:v>32841.731627009962</c:v>
                </c:pt>
                <c:pt idx="9">
                  <c:v>34736.314877106801</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937755.7510548</c:v>
                </c:pt>
                <c:pt idx="1">
                  <c:v>1885702.1408897536</c:v>
                </c:pt>
                <c:pt idx="2">
                  <c:v>2067717.7930673701</c:v>
                </c:pt>
                <c:pt idx="3">
                  <c:v>2257211.3890406718</c:v>
                </c:pt>
                <c:pt idx="4">
                  <c:v>2453703.9284486962</c:v>
                </c:pt>
                <c:pt idx="5">
                  <c:v>3497241.6252349722</c:v>
                </c:pt>
                <c:pt idx="6">
                  <c:v>3725522.727668426</c:v>
                </c:pt>
                <c:pt idx="7">
                  <c:v>3961844.7763965502</c:v>
                </c:pt>
                <c:pt idx="8">
                  <c:v>4206438.0968301604</c:v>
                </c:pt>
                <c:pt idx="9">
                  <c:v>4459539.0110179828</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6439908.7313673068</c:v>
                </c:pt>
                <c:pt idx="1">
                  <c:v>6899233.3359645279</c:v>
                </c:pt>
                <c:pt idx="2">
                  <c:v>7368433.5488873133</c:v>
                </c:pt>
                <c:pt idx="3">
                  <c:v>7877634.1194967097</c:v>
                </c:pt>
                <c:pt idx="4">
                  <c:v>8395833.5701639038</c:v>
                </c:pt>
                <c:pt idx="5">
                  <c:v>8934007.254202269</c:v>
                </c:pt>
                <c:pt idx="6">
                  <c:v>9492746.8611663878</c:v>
                </c:pt>
                <c:pt idx="7">
                  <c:v>10072659.758499669</c:v>
                </c:pt>
                <c:pt idx="8">
                  <c:v>10674369.381974101</c:v>
                </c:pt>
                <c:pt idx="9">
                  <c:v>11298515.635476394</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8483376.8763980642</c:v>
                </c:pt>
                <c:pt idx="1">
                  <c:v>6893469.289488514</c:v>
                </c:pt>
                <c:pt idx="2">
                  <c:v>6056989.1492574541</c:v>
                </c:pt>
                <c:pt idx="3">
                  <c:v>4913019.28509787</c:v>
                </c:pt>
                <c:pt idx="4">
                  <c:v>6012776.2542136479</c:v>
                </c:pt>
                <c:pt idx="5">
                  <c:v>5994824.38408018</c:v>
                </c:pt>
                <c:pt idx="6">
                  <c:v>6037047.0232817</c:v>
                </c:pt>
                <c:pt idx="7">
                  <c:v>6994814.6050554793</c:v>
                </c:pt>
                <c:pt idx="8">
                  <c:v>7484140.7597716572</c:v>
                </c:pt>
                <c:pt idx="9">
                  <c:v>7990252.8602483226</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138514.26575664108</c:v>
                </c:pt>
                <c:pt idx="1">
                  <c:v>146389.8461868196</c:v>
                </c:pt>
                <c:pt idx="2">
                  <c:v>173712.27506726212</c:v>
                </c:pt>
                <c:pt idx="3">
                  <c:v>183545.7609145396</c:v>
                </c:pt>
                <c:pt idx="4">
                  <c:v>193732.6376594537</c:v>
                </c:pt>
                <c:pt idx="5">
                  <c:v>204283.10754357089</c:v>
                </c:pt>
                <c:pt idx="6">
                  <c:v>215207.63954176131</c:v>
                </c:pt>
                <c:pt idx="7">
                  <c:v>226516.97595063422</c:v>
                </c:pt>
                <c:pt idx="8">
                  <c:v>238222.13913381772</c:v>
                </c:pt>
                <c:pt idx="9">
                  <c:v>250334.43842772063</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12702.086211389071</c:v>
                </c:pt>
                <c:pt idx="1">
                  <c:v>16846.48600002559</c:v>
                </c:pt>
                <c:pt idx="2">
                  <c:v>18419.733824700412</c:v>
                </c:pt>
                <c:pt idx="3">
                  <c:v>20664.10502707569</c:v>
                </c:pt>
                <c:pt idx="4">
                  <c:v>29268.354989701813</c:v>
                </c:pt>
                <c:pt idx="5">
                  <c:v>31664.922439159182</c:v>
                </c:pt>
                <c:pt idx="6">
                  <c:v>34150.620655557039</c:v>
                </c:pt>
                <c:pt idx="7">
                  <c:v>36728.056242593222</c:v>
                </c:pt>
                <c:pt idx="8">
                  <c:v>39399.904415806712</c:v>
                </c:pt>
                <c:pt idx="9">
                  <c:v>42168.910704409784</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1014905.4629114859</c:v>
                </c:pt>
                <c:pt idx="1">
                  <c:v>2043087.5530773932</c:v>
                </c:pt>
                <c:pt idx="2">
                  <c:v>2308517.4737144578</c:v>
                </c:pt>
                <c:pt idx="3">
                  <c:v>2584698.9547207118</c:v>
                </c:pt>
                <c:pt idx="4">
                  <c:v>2871250.5746907471</c:v>
                </c:pt>
                <c:pt idx="5">
                  <c:v>4008318.720235242</c:v>
                </c:pt>
                <c:pt idx="6">
                  <c:v>4333704.4707187479</c:v>
                </c:pt>
                <c:pt idx="7">
                  <c:v>4670810.9225809267</c:v>
                </c:pt>
                <c:pt idx="8">
                  <c:v>5019976.7495767307</c:v>
                </c:pt>
                <c:pt idx="9">
                  <c:v>5381549.4841307634</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6883827.7460161308</c:v>
                </c:pt>
                <c:pt idx="1">
                  <c:v>7804828.1258481285</c:v>
                </c:pt>
                <c:pt idx="2">
                  <c:v>8753993.5774092209</c:v>
                </c:pt>
                <c:pt idx="3">
                  <c:v>9761995.7582865059</c:v>
                </c:pt>
                <c:pt idx="4">
                  <c:v>10798394.65962089</c:v>
                </c:pt>
                <c:pt idx="5">
                  <c:v>11874742.027697625</c:v>
                </c:pt>
                <c:pt idx="6">
                  <c:v>12992221.241625858</c:v>
                </c:pt>
                <c:pt idx="7">
                  <c:v>14152047.036292423</c:v>
                </c:pt>
                <c:pt idx="8">
                  <c:v>15355466.283241287</c:v>
                </c:pt>
                <c:pt idx="9">
                  <c:v>16603758.79024587</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8665920.0263091959</c:v>
                </c:pt>
                <c:pt idx="1">
                  <c:v>7247191.9451104151</c:v>
                </c:pt>
                <c:pt idx="2">
                  <c:v>6525766.7390486039</c:v>
                </c:pt>
                <c:pt idx="3">
                  <c:v>5693276.8555309772</c:v>
                </c:pt>
                <c:pt idx="4">
                  <c:v>7007604.6565158563</c:v>
                </c:pt>
                <c:pt idx="5">
                  <c:v>7212494.3484980864</c:v>
                </c:pt>
                <c:pt idx="6">
                  <c:v>7486074.2809390072</c:v>
                </c:pt>
                <c:pt idx="7">
                  <c:v>8683966.3796959985</c:v>
                </c:pt>
                <c:pt idx="8">
                  <c:v>9422442.421171654</c:v>
                </c:pt>
                <c:pt idx="9">
                  <c:v>10186994.743168317</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145898.35919972602</c:v>
                </c:pt>
                <c:pt idx="1">
                  <c:v>161453.39681071287</c:v>
                </c:pt>
                <c:pt idx="2">
                  <c:v>196759.50752181883</c:v>
                </c:pt>
                <c:pt idx="3">
                  <c:v>214889.99705273681</c:v>
                </c:pt>
                <c:pt idx="4">
                  <c:v>233696.53873565511</c:v>
                </c:pt>
                <c:pt idx="5">
                  <c:v>253198.92246084139</c:v>
                </c:pt>
                <c:pt idx="6">
                  <c:v>273417.45929331321</c:v>
                </c:pt>
                <c:pt idx="7">
                  <c:v>294372.99440387182</c:v>
                </c:pt>
                <c:pt idx="8">
                  <c:v>316086.92030890798</c:v>
                </c:pt>
                <c:pt idx="9">
                  <c:v>338581.19042615622</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12702.086211389071</c:v>
                </c:pt>
                <c:pt idx="1">
                  <c:v>19383.945588645951</c:v>
                </c:pt>
                <c:pt idx="2">
                  <c:v>22302.046995289562</c:v>
                </c:pt>
                <c:pt idx="3">
                  <c:v>25944.050939076937</c:v>
                </c:pt>
                <c:pt idx="4">
                  <c:v>36000.286027503396</c:v>
                </c:pt>
                <c:pt idx="5">
                  <c:v>39904.806029428328</c:v>
                </c:pt>
                <c:pt idx="6">
                  <c:v>43956.082127977323</c:v>
                </c:pt>
                <c:pt idx="7">
                  <c:v>48158.422759014582</c:v>
                </c:pt>
                <c:pt idx="8">
                  <c:v>52516.249993400219</c:v>
                </c:pt>
                <c:pt idx="9">
                  <c:v>57034.102359015764</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1169204.886624858</c:v>
                </c:pt>
                <c:pt idx="1">
                  <c:v>2357858.3774526725</c:v>
                </c:pt>
                <c:pt idx="2">
                  <c:v>2790116.8350086347</c:v>
                </c:pt>
                <c:pt idx="3">
                  <c:v>3239674.0860807924</c:v>
                </c:pt>
                <c:pt idx="4">
                  <c:v>3706343.8671748494</c:v>
                </c:pt>
                <c:pt idx="5">
                  <c:v>5030472.9102357849</c:v>
                </c:pt>
                <c:pt idx="6">
                  <c:v>5550067.9568193937</c:v>
                </c:pt>
                <c:pt idx="7">
                  <c:v>6088743.2149496777</c:v>
                </c:pt>
                <c:pt idx="8">
                  <c:v>6647054.055069875</c:v>
                </c:pt>
                <c:pt idx="9">
                  <c:v>7225570.4303563247</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15528230.481028875</c:v>
                </c:pt>
                <c:pt idx="1">
                  <c:v>14871622.190223109</c:v>
                </c:pt>
                <c:pt idx="2">
                  <c:v>14273561.643705465</c:v>
                </c:pt>
                <c:pt idx="3">
                  <c:v>13189427.846557584</c:v>
                </c:pt>
                <c:pt idx="4">
                  <c:v>14455440.058875814</c:v>
                </c:pt>
                <c:pt idx="5">
                  <c:v>15443054.677102255</c:v>
                </c:pt>
                <c:pt idx="6">
                  <c:v>15674104.598800331</c:v>
                </c:pt>
                <c:pt idx="7">
                  <c:v>16827213.681877766</c:v>
                </c:pt>
                <c:pt idx="8">
                  <c:v>17518580.594543975</c:v>
                </c:pt>
                <c:pt idx="9">
                  <c:v>18233622.543282386</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16089407.422644887</c:v>
                </c:pt>
                <c:pt idx="1">
                  <c:v>15999026.51071728</c:v>
                </c:pt>
                <c:pt idx="2">
                  <c:v>15926072.180751188</c:v>
                </c:pt>
                <c:pt idx="3">
                  <c:v>15579562.225256907</c:v>
                </c:pt>
                <c:pt idx="4">
                  <c:v>17502861.391717453</c:v>
                </c:pt>
                <c:pt idx="5">
                  <c:v>19173098.388500422</c:v>
                </c:pt>
                <c:pt idx="6">
                  <c:v>20112856.615364157</c:v>
                </c:pt>
                <c:pt idx="7">
                  <c:v>22001530.318329304</c:v>
                </c:pt>
                <c:pt idx="8">
                  <c:v>23456108.934872113</c:v>
                </c:pt>
                <c:pt idx="9">
                  <c:v>24962821.32898761</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16877553.104361299</c:v>
                </c:pt>
                <c:pt idx="1">
                  <c:v>17590715.790810574</c:v>
                </c:pt>
                <c:pt idx="2">
                  <c:v>18288938.705983568</c:v>
                </c:pt>
                <c:pt idx="3">
                  <c:v>18935780.747890089</c:v>
                </c:pt>
                <c:pt idx="4">
                  <c:v>21782040.008074753</c:v>
                </c:pt>
                <c:pt idx="5">
                  <c:v>24410813.014921766</c:v>
                </c:pt>
                <c:pt idx="6">
                  <c:v>26345737.020805549</c:v>
                </c:pt>
                <c:pt idx="7">
                  <c:v>29267288.048100989</c:v>
                </c:pt>
                <c:pt idx="8">
                  <c:v>31793565.929785121</c:v>
                </c:pt>
                <c:pt idx="9">
                  <c:v>34411939.256555684</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7021671.6818302013</c:v>
                </c:pt>
                <c:pt idx="1">
                  <c:v>7194861.115476721</c:v>
                </c:pt>
                <c:pt idx="2">
                  <c:v>7365402.1293783356</c:v>
                </c:pt>
                <c:pt idx="3">
                  <c:v>7567306.3165373495</c:v>
                </c:pt>
                <c:pt idx="4">
                  <c:v>7764715.6310772337</c:v>
                </c:pt>
                <c:pt idx="5">
                  <c:v>7969734.177377563</c:v>
                </c:pt>
                <c:pt idx="6">
                  <c:v>8182587.3609829415</c:v>
                </c:pt>
                <c:pt idx="7">
                  <c:v>8403506.5599670485</c:v>
                </c:pt>
                <c:pt idx="8">
                  <c:v>8632729.2736715954</c:v>
                </c:pt>
                <c:pt idx="9">
                  <c:v>8870499.2750058006</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9486667.1159850676</c:v>
                </c:pt>
                <c:pt idx="1">
                  <c:v>7473996.1529904157</c:v>
                </c:pt>
                <c:pt idx="2">
                  <c:v>6386527.4965329207</c:v>
                </c:pt>
                <c:pt idx="3">
                  <c:v>4723156.2453311598</c:v>
                </c:pt>
                <c:pt idx="4">
                  <c:v>5734797.5450416431</c:v>
                </c:pt>
                <c:pt idx="5">
                  <c:v>5459605.0510425987</c:v>
                </c:pt>
                <c:pt idx="6">
                  <c:v>5243451.1607135916</c:v>
                </c:pt>
                <c:pt idx="7">
                  <c:v>6063614.6633313857</c:v>
                </c:pt>
                <c:pt idx="8">
                  <c:v>6338101.82671047</c:v>
                </c:pt>
                <c:pt idx="9">
                  <c:v>6621155.4026609464</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151972.79505637416</c:v>
                </c:pt>
                <c:pt idx="1">
                  <c:v>154391.0665358853</c:v>
                </c:pt>
                <c:pt idx="2">
                  <c:v>178773.5436872509</c:v>
                </c:pt>
                <c:pt idx="3">
                  <c:v>182900.09578387631</c:v>
                </c:pt>
                <c:pt idx="4">
                  <c:v>187153.95640263165</c:v>
                </c:pt>
                <c:pt idx="5">
                  <c:v>191538.56726356348</c:v>
                </c:pt>
                <c:pt idx="6">
                  <c:v>196057.45683211135</c:v>
                </c:pt>
                <c:pt idx="7">
                  <c:v>200714.24241223544</c:v>
                </c:pt>
                <c:pt idx="8">
                  <c:v>205512.63228857156</c:v>
                </c:pt>
                <c:pt idx="9">
                  <c:v>210456.42791873601</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14516.669955873225</c:v>
                </c:pt>
                <c:pt idx="1">
                  <c:v>17803.149949389044</c:v>
                </c:pt>
                <c:pt idx="2">
                  <c:v>18832.659702178105</c:v>
                </c:pt>
                <c:pt idx="3">
                  <c:v>20599.008081228658</c:v>
                </c:pt>
                <c:pt idx="4">
                  <c:v>29602.730823772599</c:v>
                </c:pt>
                <c:pt idx="5">
                  <c:v>31479.977878885271</c:v>
                </c:pt>
                <c:pt idx="6">
                  <c:v>33426.159907825036</c:v>
                </c:pt>
                <c:pt idx="7">
                  <c:v>35443.283410722914</c:v>
                </c:pt>
                <c:pt idx="8">
                  <c:v>37533.407573725679</c:v>
                </c:pt>
                <c:pt idx="9">
                  <c:v>39698.645573836358</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1071720.8583483431</c:v>
                </c:pt>
                <c:pt idx="1">
                  <c:v>2155088.1610168614</c:v>
                </c:pt>
                <c:pt idx="2">
                  <c:v>2363106.0492198518</c:v>
                </c:pt>
                <c:pt idx="3">
                  <c:v>2579670.1589036253</c:v>
                </c:pt>
                <c:pt idx="4">
                  <c:v>2804233.0610842244</c:v>
                </c:pt>
                <c:pt idx="5">
                  <c:v>3996847.5716971117</c:v>
                </c:pt>
                <c:pt idx="6">
                  <c:v>4257740.2601924874</c:v>
                </c:pt>
                <c:pt idx="7">
                  <c:v>4527822.6015960583</c:v>
                </c:pt>
                <c:pt idx="8">
                  <c:v>4807357.8249487551</c:v>
                </c:pt>
                <c:pt idx="9">
                  <c:v>5096616.0125919813</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7359895.6929912092</c:v>
                </c:pt>
                <c:pt idx="1">
                  <c:v>7884838.0982451765</c:v>
                </c:pt>
                <c:pt idx="2">
                  <c:v>8421066.9130140748</c:v>
                </c:pt>
                <c:pt idx="3">
                  <c:v>9003010.4222819563</c:v>
                </c:pt>
                <c:pt idx="4">
                  <c:v>9595238.3659016062</c:v>
                </c:pt>
                <c:pt idx="5">
                  <c:v>10210294.004802596</c:v>
                </c:pt>
                <c:pt idx="6">
                  <c:v>10848853.555618731</c:v>
                </c:pt>
                <c:pt idx="7">
                  <c:v>11511611.152571054</c:v>
                </c:pt>
                <c:pt idx="8">
                  <c:v>12199279.293684689</c:v>
                </c:pt>
                <c:pt idx="9">
                  <c:v>12912589.297687309</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9695287.8587406464</c:v>
                </c:pt>
                <c:pt idx="1">
                  <c:v>7878250.6165583031</c:v>
                </c:pt>
                <c:pt idx="2">
                  <c:v>6922273.3134370921</c:v>
                </c:pt>
                <c:pt idx="3">
                  <c:v>5614879.1829689955</c:v>
                </c:pt>
                <c:pt idx="4">
                  <c:v>6871744.2905298844</c:v>
                </c:pt>
                <c:pt idx="5">
                  <c:v>6851227.8675202066</c:v>
                </c:pt>
                <c:pt idx="6">
                  <c:v>6899482.3123219442</c:v>
                </c:pt>
                <c:pt idx="7">
                  <c:v>7994073.834349121</c:v>
                </c:pt>
                <c:pt idx="8">
                  <c:v>8553303.7254533246</c:v>
                </c:pt>
                <c:pt idx="9">
                  <c:v>9131717.5545695126</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158302.01800758982</c:v>
                </c:pt>
                <c:pt idx="1">
                  <c:v>167302.68135636527</c:v>
                </c:pt>
                <c:pt idx="2">
                  <c:v>198528.31436258531</c:v>
                </c:pt>
                <c:pt idx="3">
                  <c:v>209766.58390233101</c:v>
                </c:pt>
                <c:pt idx="4">
                  <c:v>221408.72875366142</c:v>
                </c:pt>
                <c:pt idx="5">
                  <c:v>233466.40862122391</c:v>
                </c:pt>
                <c:pt idx="6">
                  <c:v>245951.58804772724</c:v>
                </c:pt>
                <c:pt idx="7">
                  <c:v>258876.54394358202</c:v>
                </c:pt>
                <c:pt idx="8">
                  <c:v>272253.87329579174</c:v>
                </c:pt>
                <c:pt idx="9">
                  <c:v>286096.50106025219</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14516.669955873225</c:v>
                </c:pt>
                <c:pt idx="1">
                  <c:v>19253.126857172108</c:v>
                </c:pt>
                <c:pt idx="2">
                  <c:v>21051.124371086189</c:v>
                </c:pt>
                <c:pt idx="3">
                  <c:v>23616.12003094365</c:v>
                </c:pt>
                <c:pt idx="4">
                  <c:v>33449.548559659219</c:v>
                </c:pt>
                <c:pt idx="5">
                  <c:v>36188.482787610497</c:v>
                </c:pt>
                <c:pt idx="6">
                  <c:v>39029.280749208054</c:v>
                </c:pt>
                <c:pt idx="7">
                  <c:v>41974.921420106548</c:v>
                </c:pt>
                <c:pt idx="8">
                  <c:v>45028.462189493395</c:v>
                </c:pt>
                <c:pt idx="9">
                  <c:v>48193.04080503976</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1159891.9576131271</c:v>
                </c:pt>
                <c:pt idx="1">
                  <c:v>2334957.2035170216</c:v>
                </c:pt>
                <c:pt idx="2">
                  <c:v>2638305.6842450956</c:v>
                </c:pt>
                <c:pt idx="3">
                  <c:v>2953941.6625379571</c:v>
                </c:pt>
                <c:pt idx="4">
                  <c:v>3281429.2282179971</c:v>
                </c:pt>
                <c:pt idx="5">
                  <c:v>4580935.6802688492</c:v>
                </c:pt>
                <c:pt idx="6">
                  <c:v>4952805.1093928562</c:v>
                </c:pt>
                <c:pt idx="7">
                  <c:v>5338069.6258067749</c:v>
                </c:pt>
                <c:pt idx="8">
                  <c:v>5737116.2852305509</c:v>
                </c:pt>
                <c:pt idx="9">
                  <c:v>6150342.267578016</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7867231.7097327225</c:v>
                </c:pt>
                <c:pt idx="1">
                  <c:v>8919803.5723978635</c:v>
                </c:pt>
                <c:pt idx="2">
                  <c:v>10004564.088467684</c:v>
                </c:pt>
                <c:pt idx="3">
                  <c:v>11156566.580898866</c:v>
                </c:pt>
                <c:pt idx="4">
                  <c:v>12341022.468138164</c:v>
                </c:pt>
                <c:pt idx="5">
                  <c:v>13571133.745940145</c:v>
                </c:pt>
                <c:pt idx="6">
                  <c:v>14848252.847572412</c:v>
                </c:pt>
                <c:pt idx="7">
                  <c:v>16173768.041477058</c:v>
                </c:pt>
                <c:pt idx="8">
                  <c:v>17549104.323704332</c:v>
                </c:pt>
                <c:pt idx="9">
                  <c:v>18975724.331709567</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9903908.6014962252</c:v>
                </c:pt>
                <c:pt idx="1">
                  <c:v>8282505.0801261906</c:v>
                </c:pt>
                <c:pt idx="2">
                  <c:v>7458019.1303412635</c:v>
                </c:pt>
                <c:pt idx="3">
                  <c:v>6506602.1206068322</c:v>
                </c:pt>
                <c:pt idx="4">
                  <c:v>8008691.0360181239</c:v>
                </c:pt>
                <c:pt idx="5">
                  <c:v>8242850.6839978145</c:v>
                </c:pt>
                <c:pt idx="6">
                  <c:v>8555513.4639302958</c:v>
                </c:pt>
                <c:pt idx="7">
                  <c:v>9924533.0053668562</c:v>
                </c:pt>
                <c:pt idx="8">
                  <c:v>10768505.624196177</c:v>
                </c:pt>
                <c:pt idx="9">
                  <c:v>11642279.706478078</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166740.98194254408</c:v>
                </c:pt>
                <c:pt idx="1">
                  <c:v>184518.1677836719</c:v>
                </c:pt>
                <c:pt idx="2">
                  <c:v>224868.00859636444</c:v>
                </c:pt>
                <c:pt idx="3">
                  <c:v>245588.56806027069</c:v>
                </c:pt>
                <c:pt idx="4">
                  <c:v>267081.75855503447</c:v>
                </c:pt>
                <c:pt idx="5">
                  <c:v>289370.19709810452</c:v>
                </c:pt>
                <c:pt idx="6">
                  <c:v>312477.09633521514</c:v>
                </c:pt>
                <c:pt idx="7">
                  <c:v>336426.27931871073</c:v>
                </c:pt>
                <c:pt idx="8">
                  <c:v>361242.19463875203</c:v>
                </c:pt>
                <c:pt idx="9">
                  <c:v>386949.93191560713</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14516.669955873225</c:v>
                </c:pt>
                <c:pt idx="1">
                  <c:v>22153.080672738233</c:v>
                </c:pt>
                <c:pt idx="2">
                  <c:v>25488.053708902364</c:v>
                </c:pt>
                <c:pt idx="3">
                  <c:v>29650.343930373649</c:v>
                </c:pt>
                <c:pt idx="4">
                  <c:v>41143.184031432465</c:v>
                </c:pt>
                <c:pt idx="5">
                  <c:v>45605.492605060957</c:v>
                </c:pt>
                <c:pt idx="6">
                  <c:v>50235.522431974096</c:v>
                </c:pt>
                <c:pt idx="7">
                  <c:v>55038.197438873816</c:v>
                </c:pt>
                <c:pt idx="8">
                  <c:v>60018.571421028835</c:v>
                </c:pt>
                <c:pt idx="9">
                  <c:v>65181.8312674466</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1336234.1561426951</c:v>
                </c:pt>
                <c:pt idx="1">
                  <c:v>2694695.2885173406</c:v>
                </c:pt>
                <c:pt idx="2">
                  <c:v>3188704.9542955835</c:v>
                </c:pt>
                <c:pt idx="3">
                  <c:v>3702484.669806621</c:v>
                </c:pt>
                <c:pt idx="4">
                  <c:v>4235821.5624855431</c:v>
                </c:pt>
                <c:pt idx="5">
                  <c:v>5749111.8974123271</c:v>
                </c:pt>
                <c:pt idx="6">
                  <c:v>6342934.807793594</c:v>
                </c:pt>
                <c:pt idx="7">
                  <c:v>6958563.6742282053</c:v>
                </c:pt>
                <c:pt idx="8">
                  <c:v>7596633.2057941444</c:v>
                </c:pt>
                <c:pt idx="9">
                  <c:v>8257794.7775500873</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7899380.6420589751</c:v>
                </c:pt>
                <c:pt idx="1">
                  <c:v>8094218.7549113091</c:v>
                </c:pt>
                <c:pt idx="2">
                  <c:v>8286077.3955506254</c:v>
                </c:pt>
                <c:pt idx="3">
                  <c:v>8513219.6061045174</c:v>
                </c:pt>
                <c:pt idx="4">
                  <c:v>8735305.0849618856</c:v>
                </c:pt>
                <c:pt idx="5">
                  <c:v>8965950.9495497569</c:v>
                </c:pt>
                <c:pt idx="6">
                  <c:v>9205410.7811058071</c:v>
                </c:pt>
                <c:pt idx="7">
                  <c:v>9453944.8799629286</c:v>
                </c:pt>
                <c:pt idx="8">
                  <c:v>9711820.4328805432</c:v>
                </c:pt>
                <c:pt idx="9">
                  <c:v>9979311.6843815241</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10672500.505483201</c:v>
                </c:pt>
                <c:pt idx="1">
                  <c:v>8408245.6721142177</c:v>
                </c:pt>
                <c:pt idx="2">
                  <c:v>7184843.4335995344</c:v>
                </c:pt>
                <c:pt idx="3">
                  <c:v>5313550.775997554</c:v>
                </c:pt>
                <c:pt idx="4">
                  <c:v>6451647.2381718475</c:v>
                </c:pt>
                <c:pt idx="5">
                  <c:v>6142055.6824229229</c:v>
                </c:pt>
                <c:pt idx="6">
                  <c:v>5898882.5558027904</c:v>
                </c:pt>
                <c:pt idx="7">
                  <c:v>6821566.4962478075</c:v>
                </c:pt>
                <c:pt idx="8">
                  <c:v>7130364.5550492778</c:v>
                </c:pt>
                <c:pt idx="9">
                  <c:v>7448799.8279935634</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170969.39443842089</c:v>
                </c:pt>
                <c:pt idx="1">
                  <c:v>173689.94985287095</c:v>
                </c:pt>
                <c:pt idx="2">
                  <c:v>201120.23664815724</c:v>
                </c:pt>
                <c:pt idx="3">
                  <c:v>205762.60775686085</c:v>
                </c:pt>
                <c:pt idx="4">
                  <c:v>210548.20095296056</c:v>
                </c:pt>
                <c:pt idx="5">
                  <c:v>215480.88817150888</c:v>
                </c:pt>
                <c:pt idx="6">
                  <c:v>220564.63893612524</c:v>
                </c:pt>
                <c:pt idx="7">
                  <c:v>225803.52271376483</c:v>
                </c:pt>
                <c:pt idx="8">
                  <c:v>231201.71132464297</c:v>
                </c:pt>
                <c:pt idx="9">
                  <c:v>236763.48140857797</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16331.253700357376</c:v>
                </c:pt>
                <c:pt idx="1">
                  <c:v>20028.543693062671</c:v>
                </c:pt>
                <c:pt idx="2">
                  <c:v>21186.742164950363</c:v>
                </c:pt>
                <c:pt idx="3">
                  <c:v>23173.884091382235</c:v>
                </c:pt>
                <c:pt idx="4">
                  <c:v>33303.072176744172</c:v>
                </c:pt>
                <c:pt idx="5">
                  <c:v>35414.975113745924</c:v>
                </c:pt>
                <c:pt idx="6">
                  <c:v>37604.429896303162</c:v>
                </c:pt>
                <c:pt idx="7">
                  <c:v>39873.693837063271</c:v>
                </c:pt>
                <c:pt idx="8">
                  <c:v>42225.083520441382</c:v>
                </c:pt>
                <c:pt idx="9">
                  <c:v>44660.976270565894</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1205685.9656418858</c:v>
                </c:pt>
                <c:pt idx="1">
                  <c:v>2424474.1811439688</c:v>
                </c:pt>
                <c:pt idx="2">
                  <c:v>2658494.3053723332</c:v>
                </c:pt>
                <c:pt idx="3">
                  <c:v>2902128.928766578</c:v>
                </c:pt>
                <c:pt idx="4">
                  <c:v>3154762.1937197521</c:v>
                </c:pt>
                <c:pt idx="5">
                  <c:v>4496453.5181592498</c:v>
                </c:pt>
                <c:pt idx="6">
                  <c:v>4789957.7927165478</c:v>
                </c:pt>
                <c:pt idx="7">
                  <c:v>5093800.4267955646</c:v>
                </c:pt>
                <c:pt idx="8">
                  <c:v>5408277.5530673489</c:v>
                </c:pt>
                <c:pt idx="9">
                  <c:v>5733693.0141659779</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8870442.8605258223</c:v>
                </c:pt>
                <c:pt idx="1">
                  <c:v>9473700.2771408316</c:v>
                </c:pt>
                <c:pt idx="2">
                  <c:v>10128386.725067198</c:v>
                </c:pt>
                <c:pt idx="3">
                  <c:v>10794643.161639305</c:v>
                </c:pt>
                <c:pt idx="4">
                  <c:v>11486580.755402917</c:v>
                </c:pt>
                <c:pt idx="5">
                  <c:v>12204960.250071071</c:v>
                </c:pt>
                <c:pt idx="6">
                  <c:v>12950562.546642434</c:v>
                </c:pt>
                <c:pt idx="7">
                  <c:v>13724189.205395272</c:v>
                </c:pt>
                <c:pt idx="8">
                  <c:v>14526662.95989822</c:v>
                </c:pt>
                <c:pt idx="9">
                  <c:v>19205786.003690265</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8863031.9436280895</c:v>
                </c:pt>
                <c:pt idx="1">
                  <c:v>7787557.4776167274</c:v>
                </c:pt>
                <c:pt idx="2">
                  <c:v>6316739.0808401192</c:v>
                </c:pt>
                <c:pt idx="3">
                  <c:v>7730712.326846119</c:v>
                </c:pt>
                <c:pt idx="4">
                  <c:v>7707631.3509602314</c:v>
                </c:pt>
                <c:pt idx="5">
                  <c:v>7761917.6013621856</c:v>
                </c:pt>
                <c:pt idx="6">
                  <c:v>8993333.0636427607</c:v>
                </c:pt>
                <c:pt idx="7">
                  <c:v>9622466.6911349893</c:v>
                </c:pt>
                <c:pt idx="8">
                  <c:v>10273182.2488907</c:v>
                </c:pt>
                <c:pt idx="9">
                  <c:v>10477949.974405743</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188215.51652591091</c:v>
                </c:pt>
                <c:pt idx="1">
                  <c:v>223344.35365790845</c:v>
                </c:pt>
                <c:pt idx="2">
                  <c:v>235987.40689012237</c:v>
                </c:pt>
                <c:pt idx="3">
                  <c:v>249084.81984786905</c:v>
                </c:pt>
                <c:pt idx="4">
                  <c:v>262649.70969887683</c:v>
                </c:pt>
                <c:pt idx="5">
                  <c:v>276695.53655369312</c:v>
                </c:pt>
                <c:pt idx="6">
                  <c:v>291236.11193652969</c:v>
                </c:pt>
                <c:pt idx="7">
                  <c:v>306285.60745776561</c:v>
                </c:pt>
                <c:pt idx="8">
                  <c:v>321858.5636927837</c:v>
                </c:pt>
                <c:pt idx="9">
                  <c:v>326396.96808127471</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21659.767714318616</c:v>
                </c:pt>
                <c:pt idx="1">
                  <c:v>23682.514917471959</c:v>
                </c:pt>
                <c:pt idx="2">
                  <c:v>26568.135034811603</c:v>
                </c:pt>
                <c:pt idx="3">
                  <c:v>37630.742129616621</c:v>
                </c:pt>
                <c:pt idx="4">
                  <c:v>40712.043136061802</c:v>
                </c:pt>
                <c:pt idx="5">
                  <c:v>43907.940842859054</c:v>
                </c:pt>
                <c:pt idx="6">
                  <c:v>47221.786597619859</c:v>
                </c:pt>
                <c:pt idx="7">
                  <c:v>50657.019963180064</c:v>
                </c:pt>
                <c:pt idx="8">
                  <c:v>54217.170905669722</c:v>
                </c:pt>
                <c:pt idx="9">
                  <c:v>54981.666476478029</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2626826.8539566486</c:v>
                </c:pt>
                <c:pt idx="1">
                  <c:v>2968093.894775732</c:v>
                </c:pt>
                <c:pt idx="2">
                  <c:v>3323184.370355201</c:v>
                </c:pt>
                <c:pt idx="3">
                  <c:v>3691607.8817452462</c:v>
                </c:pt>
                <c:pt idx="4">
                  <c:v>5153552.6403024541</c:v>
                </c:pt>
                <c:pt idx="5">
                  <c:v>5571905.7480669627</c:v>
                </c:pt>
                <c:pt idx="6">
                  <c:v>6005328.3290326204</c:v>
                </c:pt>
                <c:pt idx="7">
                  <c:v>6454255.8208843684</c:v>
                </c:pt>
                <c:pt idx="8">
                  <c:v>6919135.0510252677</c:v>
                </c:pt>
                <c:pt idx="9">
                  <c:v>7037679.2547111977</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8850635.6734493114</c:v>
                </c:pt>
                <c:pt idx="1">
                  <c:v>10034779.018947594</c:v>
                </c:pt>
                <c:pt idx="2">
                  <c:v>11255134.599526143</c:v>
                </c:pt>
                <c:pt idx="3">
                  <c:v>12551137.403511222</c:v>
                </c:pt>
                <c:pt idx="4">
                  <c:v>13883650.276655432</c:v>
                </c:pt>
                <c:pt idx="5">
                  <c:v>15267525.464182662</c:v>
                </c:pt>
                <c:pt idx="6">
                  <c:v>16704284.453518962</c:v>
                </c:pt>
                <c:pt idx="7">
                  <c:v>18195489.046661686</c:v>
                </c:pt>
                <c:pt idx="8">
                  <c:v>19742742.36416737</c:v>
                </c:pt>
                <c:pt idx="9">
                  <c:v>21347689.873173263</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11141897.176683251</c:v>
                </c:pt>
                <c:pt idx="1">
                  <c:v>9317818.2151419632</c:v>
                </c:pt>
                <c:pt idx="2">
                  <c:v>8390271.5216339193</c:v>
                </c:pt>
                <c:pt idx="3">
                  <c:v>7319927.3856826853</c:v>
                </c:pt>
                <c:pt idx="4">
                  <c:v>9009777.4155203868</c:v>
                </c:pt>
                <c:pt idx="5">
                  <c:v>9273207.0194975398</c:v>
                </c:pt>
                <c:pt idx="6">
                  <c:v>9624952.6469215825</c:v>
                </c:pt>
                <c:pt idx="7">
                  <c:v>11165099.631037712</c:v>
                </c:pt>
                <c:pt idx="8">
                  <c:v>12114568.827220699</c:v>
                </c:pt>
                <c:pt idx="9">
                  <c:v>13097564.669787837</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187583.60468536205</c:v>
                </c:pt>
                <c:pt idx="1">
                  <c:v>207582.93875663087</c:v>
                </c:pt>
                <c:pt idx="2">
                  <c:v>252976.50967090996</c:v>
                </c:pt>
                <c:pt idx="3">
                  <c:v>276287.1390678045</c:v>
                </c:pt>
                <c:pt idx="4">
                  <c:v>300466.97837441374</c:v>
                </c:pt>
                <c:pt idx="5">
                  <c:v>325541.47173536755</c:v>
                </c:pt>
                <c:pt idx="6">
                  <c:v>351536.73337711702</c:v>
                </c:pt>
                <c:pt idx="7">
                  <c:v>378479.56423354952</c:v>
                </c:pt>
                <c:pt idx="8">
                  <c:v>406397.46896859596</c:v>
                </c:pt>
                <c:pt idx="9">
                  <c:v>435318.67340505798</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16331.253700357376</c:v>
                </c:pt>
                <c:pt idx="1">
                  <c:v>24922.215756830512</c:v>
                </c:pt>
                <c:pt idx="2">
                  <c:v>28674.060422515151</c:v>
                </c:pt>
                <c:pt idx="3">
                  <c:v>33356.636921670346</c:v>
                </c:pt>
                <c:pt idx="4">
                  <c:v>46286.082035361513</c:v>
                </c:pt>
                <c:pt idx="5">
                  <c:v>51306.179180693565</c:v>
                </c:pt>
                <c:pt idx="6">
                  <c:v>56514.962735970847</c:v>
                </c:pt>
                <c:pt idx="7">
                  <c:v>61917.972118733036</c:v>
                </c:pt>
                <c:pt idx="8">
                  <c:v>67520.89284865743</c:v>
                </c:pt>
                <c:pt idx="9">
                  <c:v>73329.560175877414</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1503263.4256605317</c:v>
                </c:pt>
                <c:pt idx="1">
                  <c:v>3031532.1995820077</c:v>
                </c:pt>
                <c:pt idx="2">
                  <c:v>3587293.0735825305</c:v>
                </c:pt>
                <c:pt idx="3">
                  <c:v>4165295.2535324479</c:v>
                </c:pt>
                <c:pt idx="4">
                  <c:v>4765299.2577962354</c:v>
                </c:pt>
                <c:pt idx="5">
                  <c:v>6467750.8845888665</c:v>
                </c:pt>
                <c:pt idx="6">
                  <c:v>7135801.6587677915</c:v>
                </c:pt>
                <c:pt idx="7">
                  <c:v>7828384.1335067293</c:v>
                </c:pt>
                <c:pt idx="8">
                  <c:v>8546212.356518412</c:v>
                </c:pt>
                <c:pt idx="9">
                  <c:v>9290019.1247438472</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17746549.121175859</c:v>
                </c:pt>
                <c:pt idx="1">
                  <c:v>16996139.645969272</c:v>
                </c:pt>
                <c:pt idx="2">
                  <c:v>16312641.878520537</c:v>
                </c:pt>
                <c:pt idx="3">
                  <c:v>15073631.82463724</c:v>
                </c:pt>
                <c:pt idx="4">
                  <c:v>16520502.924429504</c:v>
                </c:pt>
                <c:pt idx="5">
                  <c:v>17649205.345259722</c:v>
                </c:pt>
                <c:pt idx="6">
                  <c:v>17913262.398628958</c:v>
                </c:pt>
                <c:pt idx="7">
                  <c:v>19231101.350717451</c:v>
                </c:pt>
                <c:pt idx="8">
                  <c:v>20021234.965193119</c:v>
                </c:pt>
                <c:pt idx="9">
                  <c:v>20838425.763751298</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18387894.197308443</c:v>
                </c:pt>
                <c:pt idx="1">
                  <c:v>18284601.726534039</c:v>
                </c:pt>
                <c:pt idx="2">
                  <c:v>18201225.349429931</c:v>
                </c:pt>
                <c:pt idx="3">
                  <c:v>17805213.971722182</c:v>
                </c:pt>
                <c:pt idx="4">
                  <c:v>20003270.161962811</c:v>
                </c:pt>
                <c:pt idx="5">
                  <c:v>21912112.444000486</c:v>
                </c:pt>
                <c:pt idx="6">
                  <c:v>22986121.846130468</c:v>
                </c:pt>
                <c:pt idx="7">
                  <c:v>25144606.078090634</c:v>
                </c:pt>
                <c:pt idx="8">
                  <c:v>26806981.63985385</c:v>
                </c:pt>
                <c:pt idx="9">
                  <c:v>28528938.661700126</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19288632.11927006</c:v>
                </c:pt>
                <c:pt idx="1">
                  <c:v>20103675.189497802</c:v>
                </c:pt>
                <c:pt idx="2">
                  <c:v>20901644.2354098</c:v>
                </c:pt>
                <c:pt idx="3">
                  <c:v>21640892.283302967</c:v>
                </c:pt>
                <c:pt idx="4">
                  <c:v>24893760.009228297</c:v>
                </c:pt>
                <c:pt idx="5">
                  <c:v>27898072.017053451</c:v>
                </c:pt>
                <c:pt idx="6">
                  <c:v>30109413.738063492</c:v>
                </c:pt>
                <c:pt idx="7">
                  <c:v>33448329.197829705</c:v>
                </c:pt>
                <c:pt idx="8">
                  <c:v>36335503.919754431</c:v>
                </c:pt>
                <c:pt idx="9">
                  <c:v>39327930.578920789</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19964867.761322837</c:v>
                </c:pt>
                <c:pt idx="1">
                  <c:v>19120657.101715427</c:v>
                </c:pt>
                <c:pt idx="2">
                  <c:v>18351722.113335602</c:v>
                </c:pt>
                <c:pt idx="3">
                  <c:v>16957835.802716892</c:v>
                </c:pt>
                <c:pt idx="4">
                  <c:v>18585565.789983191</c:v>
                </c:pt>
                <c:pt idx="5">
                  <c:v>19855356.013417184</c:v>
                </c:pt>
                <c:pt idx="6">
                  <c:v>20152420.198457573</c:v>
                </c:pt>
                <c:pt idx="7">
                  <c:v>21634989.01955713</c:v>
                </c:pt>
                <c:pt idx="8">
                  <c:v>22523889.335842256</c:v>
                </c:pt>
                <c:pt idx="9">
                  <c:v>23443228.98422021</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20686380.971972</c:v>
                </c:pt>
                <c:pt idx="1">
                  <c:v>20570176.942350786</c:v>
                </c:pt>
                <c:pt idx="2">
                  <c:v>20476378.518108673</c:v>
                </c:pt>
                <c:pt idx="3">
                  <c:v>20030865.718187451</c:v>
                </c:pt>
                <c:pt idx="4">
                  <c:v>22503678.932208158</c:v>
                </c:pt>
                <c:pt idx="5">
                  <c:v>24651126.499500539</c:v>
                </c:pt>
                <c:pt idx="6">
                  <c:v>25859387.076896768</c:v>
                </c:pt>
                <c:pt idx="7">
                  <c:v>28287681.837851964</c:v>
                </c:pt>
                <c:pt idx="8">
                  <c:v>30157854.344835576</c:v>
                </c:pt>
                <c:pt idx="9">
                  <c:v>32095055.994412638</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21699711.134178814</c:v>
                </c:pt>
                <c:pt idx="1">
                  <c:v>22616634.588185024</c:v>
                </c:pt>
                <c:pt idx="2">
                  <c:v>23514349.764836013</c:v>
                </c:pt>
                <c:pt idx="3">
                  <c:v>24346003.818715829</c:v>
                </c:pt>
                <c:pt idx="4">
                  <c:v>28005480.010381833</c:v>
                </c:pt>
                <c:pt idx="5">
                  <c:v>31385331.01918513</c:v>
                </c:pt>
                <c:pt idx="6">
                  <c:v>33873090.455321424</c:v>
                </c:pt>
                <c:pt idx="7">
                  <c:v>37629370.347558409</c:v>
                </c:pt>
                <c:pt idx="8">
                  <c:v>40877441.909723736</c:v>
                </c:pt>
                <c:pt idx="9">
                  <c:v>44243921.901285887</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5157318.6296776216</c:v>
                </c:pt>
                <c:pt idx="1">
                  <c:v>5288138.4193084687</c:v>
                </c:pt>
                <c:pt idx="2">
                  <c:v>5424140.685220845</c:v>
                </c:pt>
                <c:pt idx="3">
                  <c:v>5565480.3985501602</c:v>
                </c:pt>
                <c:pt idx="4">
                  <c:v>5712316.6562867267</c:v>
                </c:pt>
                <c:pt idx="5">
                  <c:v>5864812.7843215028</c:v>
                </c:pt>
                <c:pt idx="6">
                  <c:v>6023136.4429633217</c:v>
                </c:pt>
                <c:pt idx="7">
                  <c:v>6187459.7349852519</c:v>
                </c:pt>
                <c:pt idx="8">
                  <c:v>6357959.3162590405</c:v>
                </c:pt>
                <c:pt idx="9">
                  <c:v>6534816.5090379538</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12420119.24538024</c:v>
                </c:pt>
                <c:pt idx="1">
                  <c:v>12098767.618316643</c:v>
                </c:pt>
                <c:pt idx="2">
                  <c:v>13283240.501888784</c:v>
                </c:pt>
                <c:pt idx="3">
                  <c:v>13828556.68474514</c:v>
                </c:pt>
                <c:pt idx="4">
                  <c:v>14873860.612484092</c:v>
                </c:pt>
                <c:pt idx="5">
                  <c:v>15671100.085530985</c:v>
                </c:pt>
                <c:pt idx="6">
                  <c:v>16584550.186675349</c:v>
                </c:pt>
                <c:pt idx="7">
                  <c:v>17509072.256223209</c:v>
                </c:pt>
                <c:pt idx="8">
                  <c:v>18272504.364264563</c:v>
                </c:pt>
                <c:pt idx="9">
                  <c:v>19059762.265567869</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80252.969787544789</c:v>
                </c:pt>
                <c:pt idx="1">
                  <c:v>82945.327483643065</c:v>
                </c:pt>
                <c:pt idx="2">
                  <c:v>115815.90838643059</c:v>
                </c:pt>
                <c:pt idx="3">
                  <c:v>120879.48763681408</c:v>
                </c:pt>
                <c:pt idx="4">
                  <c:v>126099.28369385832</c:v>
                </c:pt>
                <c:pt idx="5">
                  <c:v>131479.51979812959</c:v>
                </c:pt>
                <c:pt idx="6">
                  <c:v>137024.52563309422</c:v>
                </c:pt>
                <c:pt idx="7">
                  <c:v>142738.73989353809</c:v>
                </c:pt>
                <c:pt idx="8">
                  <c:v>148626.71291414657</c:v>
                </c:pt>
                <c:pt idx="9">
                  <c:v>154693.10935962194</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5042.3048067469181</c:v>
                </c:pt>
                <c:pt idx="1">
                  <c:v>5042.3048067469181</c:v>
                </c:pt>
                <c:pt idx="2">
                  <c:v>5042.3048067469181</c:v>
                </c:pt>
                <c:pt idx="3">
                  <c:v>5042.3048067469181</c:v>
                </c:pt>
                <c:pt idx="4">
                  <c:v>5457.9528833454488</c:v>
                </c:pt>
                <c:pt idx="5">
                  <c:v>5567.1119410123583</c:v>
                </c:pt>
                <c:pt idx="6">
                  <c:v>5678.4541798326054</c:v>
                </c:pt>
                <c:pt idx="7">
                  <c:v>5792.0232634292561</c:v>
                </c:pt>
                <c:pt idx="8">
                  <c:v>5907.8637286978428</c:v>
                </c:pt>
                <c:pt idx="9">
                  <c:v>6026.0210032717987</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80379.046960624924</c:v>
                </c:pt>
                <c:pt idx="1">
                  <c:v>85603.685013065537</c:v>
                </c:pt>
                <c:pt idx="2">
                  <c:v>91035.299111429762</c:v>
                </c:pt>
                <c:pt idx="3">
                  <c:v>96680.078442333572</c:v>
                </c:pt>
                <c:pt idx="4">
                  <c:v>104614.94523809722</c:v>
                </c:pt>
                <c:pt idx="5">
                  <c:v>111249.06622639745</c:v>
                </c:pt>
                <c:pt idx="6">
                  <c:v>118126.80083787459</c:v>
                </c:pt>
                <c:pt idx="7">
                  <c:v>125255.23996906039</c:v>
                </c:pt>
                <c:pt idx="8">
                  <c:v>132641.66070689866</c:v>
                </c:pt>
                <c:pt idx="9">
                  <c:v>140293.53094000299</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1182186.3375850818</c:v>
                </c:pt>
                <c:pt idx="1">
                  <c:v>1266417.114138019</c:v>
                </c:pt>
                <c:pt idx="2">
                  <c:v>1353839.7938024357</c:v>
                </c:pt>
                <c:pt idx="3">
                  <c:v>1444548.3603921703</c:v>
                </c:pt>
                <c:pt idx="4">
                  <c:v>1538639.2803123693</c:v>
                </c:pt>
                <c:pt idx="5">
                  <c:v>1674662.4716283416</c:v>
                </c:pt>
                <c:pt idx="6">
                  <c:v>1783975.4205732308</c:v>
                </c:pt>
                <c:pt idx="7">
                  <c:v>1897138.7957794617</c:v>
                </c:pt>
                <c:pt idx="8">
                  <c:v>2014262.8891179117</c:v>
                </c:pt>
                <c:pt idx="9">
                  <c:v>2135460.8639637856</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5408895.1481984816</c:v>
                </c:pt>
                <c:pt idx="1">
                  <c:v>5801354.5170910219</c:v>
                </c:pt>
                <c:pt idx="2">
                  <c:v>6209361.3148281518</c:v>
                </c:pt>
                <c:pt idx="3">
                  <c:v>6633380.4548160974</c:v>
                </c:pt>
                <c:pt idx="4">
                  <c:v>7073889.2280257959</c:v>
                </c:pt>
                <c:pt idx="5">
                  <c:v>7531377.6121301251</c:v>
                </c:pt>
                <c:pt idx="6">
                  <c:v>8006348.5880555827</c:v>
                </c:pt>
                <c:pt idx="7">
                  <c:v>8499318.4641213715</c:v>
                </c:pt>
                <c:pt idx="8">
                  <c:v>9010817.2079427391</c:v>
                </c:pt>
                <c:pt idx="9">
                  <c:v>9541388.786279479</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13004394.930950414</c:v>
                </c:pt>
                <c:pt idx="1">
                  <c:v>13290690.016879804</c:v>
                </c:pt>
                <c:pt idx="2">
                  <c:v>15106881.771690421</c:v>
                </c:pt>
                <c:pt idx="3">
                  <c:v>16308708.811675366</c:v>
                </c:pt>
                <c:pt idx="4">
                  <c:v>18036054.57432013</c:v>
                </c:pt>
                <c:pt idx="5">
                  <c:v>19541625.494818293</c:v>
                </c:pt>
                <c:pt idx="6">
                  <c:v>21190475.423727252</c:v>
                </c:pt>
                <c:pt idx="7">
                  <c:v>22878265.103986565</c:v>
                </c:pt>
                <c:pt idx="8">
                  <c:v>24433653.157073021</c:v>
                </c:pt>
                <c:pt idx="9">
                  <c:v>26042397.564084113</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88019.386218597516</c:v>
                </c:pt>
                <c:pt idx="1">
                  <c:v>98788.817002990618</c:v>
                </c:pt>
                <c:pt idx="2">
                  <c:v>140056.44735103237</c:v>
                </c:pt>
                <c:pt idx="3">
                  <c:v>153846.62062867242</c:v>
                </c:pt>
                <c:pt idx="4">
                  <c:v>168132.37825847778</c:v>
                </c:pt>
                <c:pt idx="5">
                  <c:v>182928.0275452238</c:v>
                </c:pt>
                <c:pt idx="6">
                  <c:v>198248.24985213633</c:v>
                </c:pt>
                <c:pt idx="7">
                  <c:v>214108.10984030715</c:v>
                </c:pt>
                <c:pt idx="8">
                  <c:v>230523.06492806406</c:v>
                </c:pt>
                <c:pt idx="9">
                  <c:v>247508.9749753951</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5546.5352874216096</c:v>
                </c:pt>
                <c:pt idx="1">
                  <c:v>6070.9349873232895</c:v>
                </c:pt>
                <c:pt idx="2">
                  <c:v>6616.1089830287665</c:v>
                </c:pt>
                <c:pt idx="3">
                  <c:v>7182.678486490232</c:v>
                </c:pt>
                <c:pt idx="4">
                  <c:v>8186.9293250181736</c:v>
                </c:pt>
                <c:pt idx="5">
                  <c:v>8907.3791056197733</c:v>
                </c:pt>
                <c:pt idx="6">
                  <c:v>9653.3721057154307</c:v>
                </c:pt>
                <c:pt idx="7">
                  <c:v>10425.641874172659</c:v>
                </c:pt>
                <c:pt idx="8">
                  <c:v>11224.941084525899</c:v>
                </c:pt>
                <c:pt idx="9">
                  <c:v>12052.042006543597</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82890.892178144451</c:v>
                </c:pt>
                <c:pt idx="1">
                  <c:v>90727.849256805377</c:v>
                </c:pt>
                <c:pt idx="2">
                  <c:v>98875.270404351715</c:v>
                </c:pt>
                <c:pt idx="3">
                  <c:v>107342.43940070743</c:v>
                </c:pt>
                <c:pt idx="4">
                  <c:v>118209.45546002391</c:v>
                </c:pt>
                <c:pt idx="5">
                  <c:v>127888.74673803568</c:v>
                </c:pt>
                <c:pt idx="6">
                  <c:v>137928.02064672412</c:v>
                </c:pt>
                <c:pt idx="7">
                  <c:v>148337.80477480497</c:v>
                </c:pt>
                <c:pt idx="8">
                  <c:v>159128.90382149056</c:v>
                </c:pt>
                <c:pt idx="9">
                  <c:v>170312.40646987376</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1219129.6606346157</c:v>
                </c:pt>
                <c:pt idx="1">
                  <c:v>1341781.493159068</c:v>
                </c:pt>
                <c:pt idx="2">
                  <c:v>1469147.2937046406</c:v>
                </c:pt>
                <c:pt idx="3">
                  <c:v>1601366.560259169</c:v>
                </c:pt>
                <c:pt idx="4">
                  <c:v>1738582.485142793</c:v>
                </c:pt>
                <c:pt idx="5">
                  <c:v>1919392.9543407802</c:v>
                </c:pt>
                <c:pt idx="6">
                  <c:v>2075204.695001032</c:v>
                </c:pt>
                <c:pt idx="7">
                  <c:v>2236628.9213981563</c:v>
                </c:pt>
                <c:pt idx="8">
                  <c:v>2403827.8082653633</c:v>
                </c:pt>
                <c:pt idx="9">
                  <c:v>2576967.7723308974</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5786259.9259797707</c:v>
                </c:pt>
                <c:pt idx="1">
                  <c:v>6571178.6637648521</c:v>
                </c:pt>
                <c:pt idx="2">
                  <c:v>7387192.259239113</c:v>
                </c:pt>
                <c:pt idx="3">
                  <c:v>8235230.5392150022</c:v>
                </c:pt>
                <c:pt idx="4">
                  <c:v>9116248.0856344011</c:v>
                </c:pt>
                <c:pt idx="5">
                  <c:v>10031224.853843058</c:v>
                </c:pt>
                <c:pt idx="6">
                  <c:v>10981166.805693973</c:v>
                </c:pt>
                <c:pt idx="7">
                  <c:v>11967106.55782555</c:v>
                </c:pt>
                <c:pt idx="8">
                  <c:v>12990104.045468286</c:v>
                </c:pt>
                <c:pt idx="9">
                  <c:v>14051247.202141764</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13588670.616520593</c:v>
                </c:pt>
                <c:pt idx="1">
                  <c:v>14482612.415442964</c:v>
                </c:pt>
                <c:pt idx="2">
                  <c:v>16930523.041492056</c:v>
                </c:pt>
                <c:pt idx="3">
                  <c:v>18788860.938605592</c:v>
                </c:pt>
                <c:pt idx="4">
                  <c:v>21198248.53615617</c:v>
                </c:pt>
                <c:pt idx="5">
                  <c:v>23412150.904105607</c:v>
                </c:pt>
                <c:pt idx="6">
                  <c:v>25796400.660779145</c:v>
                </c:pt>
                <c:pt idx="7">
                  <c:v>28247457.951749921</c:v>
                </c:pt>
                <c:pt idx="8">
                  <c:v>30594801.949881472</c:v>
                </c:pt>
                <c:pt idx="9">
                  <c:v>33025032.862600356</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98374.608126667794</c:v>
                </c:pt>
                <c:pt idx="1">
                  <c:v>119913.46969545403</c:v>
                </c:pt>
                <c:pt idx="2">
                  <c:v>172377.16597050137</c:v>
                </c:pt>
                <c:pt idx="3">
                  <c:v>197802.79795115031</c:v>
                </c:pt>
                <c:pt idx="4">
                  <c:v>224176.50434463704</c:v>
                </c:pt>
                <c:pt idx="5">
                  <c:v>251526.03787468275</c:v>
                </c:pt>
                <c:pt idx="6">
                  <c:v>279879.88214419241</c:v>
                </c:pt>
                <c:pt idx="7">
                  <c:v>309267.26976933255</c:v>
                </c:pt>
                <c:pt idx="8">
                  <c:v>339718.20094662067</c:v>
                </c:pt>
                <c:pt idx="9">
                  <c:v>371263.4624630927</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5546.5352874216096</c:v>
                </c:pt>
                <c:pt idx="1">
                  <c:v>6070.9349873232895</c:v>
                </c:pt>
                <c:pt idx="2">
                  <c:v>6616.1089830287665</c:v>
                </c:pt>
                <c:pt idx="3">
                  <c:v>7182.678486490232</c:v>
                </c:pt>
                <c:pt idx="4">
                  <c:v>8186.9293250181736</c:v>
                </c:pt>
                <c:pt idx="5">
                  <c:v>8907.3791056197733</c:v>
                </c:pt>
                <c:pt idx="6">
                  <c:v>9653.3721057154307</c:v>
                </c:pt>
                <c:pt idx="7">
                  <c:v>10425.641874172659</c:v>
                </c:pt>
                <c:pt idx="8">
                  <c:v>11224.941084525899</c:v>
                </c:pt>
                <c:pt idx="9">
                  <c:v>12052.042006543597</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87914.582613183506</c:v>
                </c:pt>
                <c:pt idx="1">
                  <c:v>100976.17774428507</c:v>
                </c:pt>
                <c:pt idx="2">
                  <c:v>114555.21299019564</c:v>
                </c:pt>
                <c:pt idx="3">
                  <c:v>128667.16131745513</c:v>
                </c:pt>
                <c:pt idx="4">
                  <c:v>145398.47590387726</c:v>
                </c:pt>
                <c:pt idx="5">
                  <c:v>161168.10776131216</c:v>
                </c:pt>
                <c:pt idx="6">
                  <c:v>177530.46026442311</c:v>
                </c:pt>
                <c:pt idx="7">
                  <c:v>194502.93438629407</c:v>
                </c:pt>
                <c:pt idx="8">
                  <c:v>212103.39005067432</c:v>
                </c:pt>
                <c:pt idx="9">
                  <c:v>230350.15752961542</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1293016.3067336832</c:v>
                </c:pt>
                <c:pt idx="1">
                  <c:v>1492510.2512011658</c:v>
                </c:pt>
                <c:pt idx="2">
                  <c:v>1699762.2935090505</c:v>
                </c:pt>
                <c:pt idx="3">
                  <c:v>1915002.9599931662</c:v>
                </c:pt>
                <c:pt idx="4">
                  <c:v>2138468.8948036395</c:v>
                </c:pt>
                <c:pt idx="5">
                  <c:v>2408853.9197656563</c:v>
                </c:pt>
                <c:pt idx="6">
                  <c:v>2657663.2438566349</c:v>
                </c:pt>
                <c:pt idx="7">
                  <c:v>2915609.1726355446</c:v>
                </c:pt>
                <c:pt idx="8">
                  <c:v>3182957.6465602666</c:v>
                </c:pt>
                <c:pt idx="9">
                  <c:v>3459981.5890651206</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18925298.534197859</c:v>
                </c:pt>
                <c:pt idx="1">
                  <c:v>18826914.469066586</c:v>
                </c:pt>
                <c:pt idx="2">
                  <c:v>20273114.493216671</c:v>
                </c:pt>
                <c:pt idx="3">
                  <c:v>21061187.31457337</c:v>
                </c:pt>
                <c:pt idx="4">
                  <c:v>22360988.730898488</c:v>
                </c:pt>
                <c:pt idx="5">
                  <c:v>23458871.039446369</c:v>
                </c:pt>
                <c:pt idx="6">
                  <c:v>24652491.830862701</c:v>
                </c:pt>
                <c:pt idx="7">
                  <c:v>25867456.790113948</c:v>
                </c:pt>
                <c:pt idx="8">
                  <c:v>26931902.80699126</c:v>
                </c:pt>
                <c:pt idx="9">
                  <c:v>28031052.299872506</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19808876.553467672</c:v>
                </c:pt>
                <c:pt idx="1">
                  <c:v>20629413.628377009</c:v>
                </c:pt>
                <c:pt idx="2">
                  <c:v>23030938.206961621</c:v>
                </c:pt>
                <c:pt idx="3">
                  <c:v>24811827.565266505</c:v>
                </c:pt>
                <c:pt idx="4">
                  <c:v>27143055.050532237</c:v>
                </c:pt>
                <c:pt idx="5">
                  <c:v>29312120.214678079</c:v>
                </c:pt>
                <c:pt idx="6">
                  <c:v>31617858.349388439</c:v>
                </c:pt>
                <c:pt idx="7">
                  <c:v>33987084.045995377</c:v>
                </c:pt>
                <c:pt idx="8">
                  <c:v>36249175.083115205</c:v>
                </c:pt>
                <c:pt idx="9">
                  <c:v>38590627.546146296</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20859782.575261317</c:v>
                </c:pt>
                <c:pt idx="1">
                  <c:v>22773261.912836038</c:v>
                </c:pt>
                <c:pt idx="2">
                  <c:v>26311026.082183942</c:v>
                </c:pt>
                <c:pt idx="3">
                  <c:v>29272747.075568855</c:v>
                </c:pt>
                <c:pt idx="4">
                  <c:v>32830727.426167745</c:v>
                </c:pt>
                <c:pt idx="5">
                  <c:v>36273831.202455938</c:v>
                </c:pt>
                <c:pt idx="6">
                  <c:v>39902294.424844086</c:v>
                </c:pt>
                <c:pt idx="7">
                  <c:v>43644369.528240815</c:v>
                </c:pt>
                <c:pt idx="8">
                  <c:v>47330910.173991844</c:v>
                </c:pt>
                <c:pt idx="9">
                  <c:v>51149927.315806493</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6016871.7346238913</c:v>
                </c:pt>
                <c:pt idx="1">
                  <c:v>6169494.8225265462</c:v>
                </c:pt>
                <c:pt idx="2">
                  <c:v>6328164.1327576526</c:v>
                </c:pt>
                <c:pt idx="3">
                  <c:v>6493060.4649751866</c:v>
                </c:pt>
                <c:pt idx="4">
                  <c:v>6664369.4323345143</c:v>
                </c:pt>
                <c:pt idx="5">
                  <c:v>6842281.5817084191</c:v>
                </c:pt>
                <c:pt idx="6">
                  <c:v>7026992.5167905418</c:v>
                </c:pt>
                <c:pt idx="7">
                  <c:v>7218703.0241494607</c:v>
                </c:pt>
                <c:pt idx="8">
                  <c:v>7417619.2023022128</c:v>
                </c:pt>
                <c:pt idx="9">
                  <c:v>7623952.5938776126</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14490139.11961028</c:v>
                </c:pt>
                <c:pt idx="1">
                  <c:v>14115228.888036083</c:v>
                </c:pt>
                <c:pt idx="2">
                  <c:v>15497113.918870246</c:v>
                </c:pt>
                <c:pt idx="3">
                  <c:v>16133316.132202663</c:v>
                </c:pt>
                <c:pt idx="4">
                  <c:v>17352837.381231438</c:v>
                </c:pt>
                <c:pt idx="5">
                  <c:v>18282950.099786147</c:v>
                </c:pt>
                <c:pt idx="6">
                  <c:v>19348641.884454574</c:v>
                </c:pt>
                <c:pt idx="7">
                  <c:v>20427250.965593744</c:v>
                </c:pt>
                <c:pt idx="8">
                  <c:v>21317921.758308657</c:v>
                </c:pt>
                <c:pt idx="9">
                  <c:v>22236389.309829179</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93628.464752135595</c:v>
                </c:pt>
                <c:pt idx="1">
                  <c:v>96769.548730916911</c:v>
                </c:pt>
                <c:pt idx="2">
                  <c:v>135118.55978416902</c:v>
                </c:pt>
                <c:pt idx="3">
                  <c:v>141026.06890961641</c:v>
                </c:pt>
                <c:pt idx="4">
                  <c:v>147115.83097616804</c:v>
                </c:pt>
                <c:pt idx="5">
                  <c:v>153392.77309781787</c:v>
                </c:pt>
                <c:pt idx="6">
                  <c:v>159861.94657194323</c:v>
                </c:pt>
                <c:pt idx="7">
                  <c:v>166528.52987579445</c:v>
                </c:pt>
                <c:pt idx="8">
                  <c:v>173397.83173317101</c:v>
                </c:pt>
                <c:pt idx="9">
                  <c:v>180475.29425289226</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5882.6889412047376</c:v>
                </c:pt>
                <c:pt idx="1">
                  <c:v>5882.6889412047376</c:v>
                </c:pt>
                <c:pt idx="2">
                  <c:v>5882.6889412047376</c:v>
                </c:pt>
                <c:pt idx="3">
                  <c:v>5882.6889412047376</c:v>
                </c:pt>
                <c:pt idx="4">
                  <c:v>6367.611697236357</c:v>
                </c:pt>
                <c:pt idx="5">
                  <c:v>6494.9639311810843</c:v>
                </c:pt>
                <c:pt idx="6">
                  <c:v>6624.8632098047065</c:v>
                </c:pt>
                <c:pt idx="7">
                  <c:v>6757.3604740007986</c:v>
                </c:pt>
                <c:pt idx="8">
                  <c:v>6892.507683480816</c:v>
                </c:pt>
                <c:pt idx="9">
                  <c:v>7030.3578371504318</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93775.55478739574</c:v>
                </c:pt>
                <c:pt idx="1">
                  <c:v>99870.965848576467</c:v>
                </c:pt>
                <c:pt idx="2">
                  <c:v>106207.84896333472</c:v>
                </c:pt>
                <c:pt idx="3">
                  <c:v>112793.42484938916</c:v>
                </c:pt>
                <c:pt idx="4">
                  <c:v>122050.76944444676</c:v>
                </c:pt>
                <c:pt idx="5">
                  <c:v>129790.57726413035</c:v>
                </c:pt>
                <c:pt idx="6">
                  <c:v>137814.60097752034</c:v>
                </c:pt>
                <c:pt idx="7">
                  <c:v>146131.11329723711</c:v>
                </c:pt>
                <c:pt idx="8">
                  <c:v>154748.60415804843</c:v>
                </c:pt>
                <c:pt idx="9">
                  <c:v>163675.78609667017</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1379217.393849262</c:v>
                </c:pt>
                <c:pt idx="1">
                  <c:v>1477486.6331610221</c:v>
                </c:pt>
                <c:pt idx="2">
                  <c:v>1579479.759436175</c:v>
                </c:pt>
                <c:pt idx="3">
                  <c:v>1685306.4204575319</c:v>
                </c:pt>
                <c:pt idx="4">
                  <c:v>1795079.1603644309</c:v>
                </c:pt>
                <c:pt idx="5">
                  <c:v>1953772.8835663986</c:v>
                </c:pt>
                <c:pt idx="6">
                  <c:v>2081304.6573354357</c:v>
                </c:pt>
                <c:pt idx="7">
                  <c:v>2213328.5950760385</c:v>
                </c:pt>
                <c:pt idx="8">
                  <c:v>2349973.3706375635</c:v>
                </c:pt>
                <c:pt idx="9">
                  <c:v>2491371.00795775</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6310377.6728982273</c:v>
                </c:pt>
                <c:pt idx="1">
                  <c:v>6768246.936606192</c:v>
                </c:pt>
                <c:pt idx="2">
                  <c:v>7244254.8672995102</c:v>
                </c:pt>
                <c:pt idx="3">
                  <c:v>7738943.8639521133</c:v>
                </c:pt>
                <c:pt idx="4">
                  <c:v>8252870.7660300955</c:v>
                </c:pt>
                <c:pt idx="5">
                  <c:v>8786607.2141518127</c:v>
                </c:pt>
                <c:pt idx="6">
                  <c:v>9340740.0193981789</c:v>
                </c:pt>
                <c:pt idx="7">
                  <c:v>9915871.5414749328</c:v>
                </c:pt>
                <c:pt idx="8">
                  <c:v>10512620.075933194</c:v>
                </c:pt>
                <c:pt idx="9">
                  <c:v>11131620.250659391</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15171794.086108817</c:v>
                </c:pt>
                <c:pt idx="1">
                  <c:v>15505805.019693105</c:v>
                </c:pt>
                <c:pt idx="2">
                  <c:v>17624695.400305491</c:v>
                </c:pt>
                <c:pt idx="3">
                  <c:v>19026826.946954593</c:v>
                </c:pt>
                <c:pt idx="4">
                  <c:v>21042063.670040149</c:v>
                </c:pt>
                <c:pt idx="5">
                  <c:v>22798563.077288009</c:v>
                </c:pt>
                <c:pt idx="6">
                  <c:v>24722221.327681791</c:v>
                </c:pt>
                <c:pt idx="7">
                  <c:v>26691309.287984323</c:v>
                </c:pt>
                <c:pt idx="8">
                  <c:v>28505928.683251854</c:v>
                </c:pt>
                <c:pt idx="9">
                  <c:v>30382797.158098131</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102689.2839216971</c:v>
                </c:pt>
                <c:pt idx="1">
                  <c:v>115253.61983682238</c:v>
                </c:pt>
                <c:pt idx="2">
                  <c:v>163399.18857620441</c:v>
                </c:pt>
                <c:pt idx="3">
                  <c:v>179487.72406678449</c:v>
                </c:pt>
                <c:pt idx="4">
                  <c:v>196154.44130155741</c:v>
                </c:pt>
                <c:pt idx="5">
                  <c:v>213416.03213609444</c:v>
                </c:pt>
                <c:pt idx="6">
                  <c:v>231289.62482749237</c:v>
                </c:pt>
                <c:pt idx="7">
                  <c:v>249792.79481369167</c:v>
                </c:pt>
                <c:pt idx="8">
                  <c:v>268943.57574940805</c:v>
                </c:pt>
                <c:pt idx="9">
                  <c:v>288760.47080462758</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6470.9578353252109</c:v>
                </c:pt>
                <c:pt idx="1">
                  <c:v>7082.7574852105035</c:v>
                </c:pt>
                <c:pt idx="2">
                  <c:v>7718.7938135335598</c:v>
                </c:pt>
                <c:pt idx="3">
                  <c:v>8379.791567571936</c:v>
                </c:pt>
                <c:pt idx="4">
                  <c:v>9551.4175458545342</c:v>
                </c:pt>
                <c:pt idx="5">
                  <c:v>10391.942289889736</c:v>
                </c:pt>
                <c:pt idx="6">
                  <c:v>11262.267456668002</c:v>
                </c:pt>
                <c:pt idx="7">
                  <c:v>12163.248853201436</c:v>
                </c:pt>
                <c:pt idx="8">
                  <c:v>13095.764598613549</c:v>
                </c:pt>
                <c:pt idx="9">
                  <c:v>14060.715674300864</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96706.04087450185</c:v>
                </c:pt>
                <c:pt idx="1">
                  <c:v>105849.15746627294</c:v>
                </c:pt>
                <c:pt idx="2">
                  <c:v>115354.48213841033</c:v>
                </c:pt>
                <c:pt idx="3">
                  <c:v>125232.84596749199</c:v>
                </c:pt>
                <c:pt idx="4">
                  <c:v>137911.03137002786</c:v>
                </c:pt>
                <c:pt idx="5">
                  <c:v>149203.53786104164</c:v>
                </c:pt>
                <c:pt idx="6">
                  <c:v>160916.02408784479</c:v>
                </c:pt>
                <c:pt idx="7">
                  <c:v>173060.77223727247</c:v>
                </c:pt>
                <c:pt idx="8">
                  <c:v>185650.38779173899</c:v>
                </c:pt>
                <c:pt idx="9">
                  <c:v>198697.80754818604</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1422317.9374070514</c:v>
                </c:pt>
                <c:pt idx="1">
                  <c:v>1565411.7420189127</c:v>
                </c:pt>
                <c:pt idx="2">
                  <c:v>1714005.1759887473</c:v>
                </c:pt>
                <c:pt idx="3">
                  <c:v>1868260.9869690302</c:v>
                </c:pt>
                <c:pt idx="4">
                  <c:v>2028346.2326665916</c:v>
                </c:pt>
                <c:pt idx="5">
                  <c:v>2239291.7800642434</c:v>
                </c:pt>
                <c:pt idx="6">
                  <c:v>2421072.1441678707</c:v>
                </c:pt>
                <c:pt idx="7">
                  <c:v>2609400.4082978489</c:v>
                </c:pt>
                <c:pt idx="8">
                  <c:v>2804465.7763095903</c:v>
                </c:pt>
                <c:pt idx="9">
                  <c:v>3006462.4010527134</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6750636.5803097319</c:v>
                </c:pt>
                <c:pt idx="1">
                  <c:v>7666375.1077256603</c:v>
                </c:pt>
                <c:pt idx="2">
                  <c:v>8618390.9691122975</c:v>
                </c:pt>
                <c:pt idx="3">
                  <c:v>9607768.962417502</c:v>
                </c:pt>
                <c:pt idx="4">
                  <c:v>10635622.766573468</c:v>
                </c:pt>
                <c:pt idx="5">
                  <c:v>11703095.662816901</c:v>
                </c:pt>
                <c:pt idx="6">
                  <c:v>12811361.273309635</c:v>
                </c:pt>
                <c:pt idx="7">
                  <c:v>13961624.317463141</c:v>
                </c:pt>
                <c:pt idx="8">
                  <c:v>15155121.386379665</c:v>
                </c:pt>
                <c:pt idx="9">
                  <c:v>16393121.735832058</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15853449.052607358</c:v>
                </c:pt>
                <c:pt idx="1">
                  <c:v>16896381.151350126</c:v>
                </c:pt>
                <c:pt idx="2">
                  <c:v>19752276.881740734</c:v>
                </c:pt>
                <c:pt idx="3">
                  <c:v>21920337.76170652</c:v>
                </c:pt>
                <c:pt idx="4">
                  <c:v>24731289.95884886</c:v>
                </c:pt>
                <c:pt idx="5">
                  <c:v>27314176.054789871</c:v>
                </c:pt>
                <c:pt idx="6">
                  <c:v>30095800.770909004</c:v>
                </c:pt>
                <c:pt idx="7">
                  <c:v>32955367.610374905</c:v>
                </c:pt>
                <c:pt idx="8">
                  <c:v>35693935.608195052</c:v>
                </c:pt>
                <c:pt idx="9">
                  <c:v>38529205.00636708</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114770.3761477791</c:v>
                </c:pt>
                <c:pt idx="1">
                  <c:v>139899.04797802967</c:v>
                </c:pt>
                <c:pt idx="2">
                  <c:v>201106.69363225161</c:v>
                </c:pt>
                <c:pt idx="3">
                  <c:v>230769.93094300869</c:v>
                </c:pt>
                <c:pt idx="4">
                  <c:v>261539.25506874319</c:v>
                </c:pt>
                <c:pt idx="5">
                  <c:v>293447.04418712988</c:v>
                </c:pt>
                <c:pt idx="6">
                  <c:v>326526.52916822449</c:v>
                </c:pt>
                <c:pt idx="7">
                  <c:v>360811.81473088794</c:v>
                </c:pt>
                <c:pt idx="8">
                  <c:v>396337.9011043908</c:v>
                </c:pt>
                <c:pt idx="9">
                  <c:v>433140.70620694145</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6470.9578353252109</c:v>
                </c:pt>
                <c:pt idx="1">
                  <c:v>7082.7574852105035</c:v>
                </c:pt>
                <c:pt idx="2">
                  <c:v>7718.7938135335598</c:v>
                </c:pt>
                <c:pt idx="3">
                  <c:v>8379.791567571936</c:v>
                </c:pt>
                <c:pt idx="4">
                  <c:v>9551.4175458545342</c:v>
                </c:pt>
                <c:pt idx="5">
                  <c:v>10391.942289889736</c:v>
                </c:pt>
                <c:pt idx="6">
                  <c:v>11262.267456668002</c:v>
                </c:pt>
                <c:pt idx="7">
                  <c:v>12163.248853201436</c:v>
                </c:pt>
                <c:pt idx="8">
                  <c:v>13095.764598613549</c:v>
                </c:pt>
                <c:pt idx="9">
                  <c:v>14060.715674300864</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102567.01304871409</c:v>
                </c:pt>
                <c:pt idx="1">
                  <c:v>117805.5407016659</c:v>
                </c:pt>
                <c:pt idx="2">
                  <c:v>133647.74848856157</c:v>
                </c:pt>
                <c:pt idx="3">
                  <c:v>150111.68820369765</c:v>
                </c:pt>
                <c:pt idx="4">
                  <c:v>169631.55522119012</c:v>
                </c:pt>
                <c:pt idx="5">
                  <c:v>188029.45905486419</c:v>
                </c:pt>
                <c:pt idx="6">
                  <c:v>207118.87030849361</c:v>
                </c:pt>
                <c:pt idx="7">
                  <c:v>226920.09011734309</c:v>
                </c:pt>
                <c:pt idx="8">
                  <c:v>247453.95505912002</c:v>
                </c:pt>
                <c:pt idx="9">
                  <c:v>268741.85045121796</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1508519.0245226305</c:v>
                </c:pt>
                <c:pt idx="1">
                  <c:v>1741261.9597346934</c:v>
                </c:pt>
                <c:pt idx="2">
                  <c:v>1983056.0090938923</c:v>
                </c:pt>
                <c:pt idx="3">
                  <c:v>2234170.1199920271</c:v>
                </c:pt>
                <c:pt idx="4">
                  <c:v>2494880.3772709128</c:v>
                </c:pt>
                <c:pt idx="5">
                  <c:v>2810329.5730599323</c:v>
                </c:pt>
                <c:pt idx="6">
                  <c:v>3100607.1178327408</c:v>
                </c:pt>
                <c:pt idx="7">
                  <c:v>3401544.0347414683</c:v>
                </c:pt>
                <c:pt idx="8">
                  <c:v>3713450.5876536444</c:v>
                </c:pt>
                <c:pt idx="9">
                  <c:v>4036645.1872426406</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22079514.956564166</c:v>
                </c:pt>
                <c:pt idx="1">
                  <c:v>21964733.547244351</c:v>
                </c:pt>
                <c:pt idx="2">
                  <c:v>23651966.90875278</c:v>
                </c:pt>
                <c:pt idx="3">
                  <c:v>24571385.200335588</c:v>
                </c:pt>
                <c:pt idx="4">
                  <c:v>26087820.186048239</c:v>
                </c:pt>
                <c:pt idx="5">
                  <c:v>27368682.879354093</c:v>
                </c:pt>
                <c:pt idx="6">
                  <c:v>28761240.469339821</c:v>
                </c:pt>
                <c:pt idx="7">
                  <c:v>30178699.588466279</c:v>
                </c:pt>
                <c:pt idx="8">
                  <c:v>31420553.274823133</c:v>
                </c:pt>
                <c:pt idx="9">
                  <c:v>32702894.349851254</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23110355.979045618</c:v>
                </c:pt>
                <c:pt idx="1">
                  <c:v>24067649.233106516</c:v>
                </c:pt>
                <c:pt idx="2">
                  <c:v>26869427.908121895</c:v>
                </c:pt>
                <c:pt idx="3">
                  <c:v>28947132.159477584</c:v>
                </c:pt>
                <c:pt idx="4">
                  <c:v>31666897.55895428</c:v>
                </c:pt>
                <c:pt idx="5">
                  <c:v>34197473.583791092</c:v>
                </c:pt>
                <c:pt idx="6">
                  <c:v>36887501.407619841</c:v>
                </c:pt>
                <c:pt idx="7">
                  <c:v>39651598.053661272</c:v>
                </c:pt>
                <c:pt idx="8">
                  <c:v>42290704.263634391</c:v>
                </c:pt>
                <c:pt idx="9">
                  <c:v>45022398.803837352</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24336413.00447154</c:v>
                </c:pt>
                <c:pt idx="1">
                  <c:v>26568805.564975385</c:v>
                </c:pt>
                <c:pt idx="2">
                  <c:v>30696197.095881272</c:v>
                </c:pt>
                <c:pt idx="3">
                  <c:v>34151538.254830323</c:v>
                </c:pt>
                <c:pt idx="4">
                  <c:v>38302515.330529034</c:v>
                </c:pt>
                <c:pt idx="5">
                  <c:v>42319469.736198582</c:v>
                </c:pt>
                <c:pt idx="6">
                  <c:v>46552676.828984767</c:v>
                </c:pt>
                <c:pt idx="7">
                  <c:v>50918431.116280943</c:v>
                </c:pt>
                <c:pt idx="8">
                  <c:v>55219395.202990487</c:v>
                </c:pt>
                <c:pt idx="9">
                  <c:v>59674915.20177424</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6876424.8395701637</c:v>
                </c:pt>
                <c:pt idx="1">
                  <c:v>7050851.2257446256</c:v>
                </c:pt>
                <c:pt idx="2">
                  <c:v>7232187.580294461</c:v>
                </c:pt>
                <c:pt idx="3">
                  <c:v>7420640.5314002149</c:v>
                </c:pt>
                <c:pt idx="4">
                  <c:v>7616422.2083823038</c:v>
                </c:pt>
                <c:pt idx="5">
                  <c:v>7819750.3790953383</c:v>
                </c:pt>
                <c:pt idx="6">
                  <c:v>8030848.5906177638</c:v>
                </c:pt>
                <c:pt idx="7">
                  <c:v>8249946.3133136714</c:v>
                </c:pt>
                <c:pt idx="8">
                  <c:v>8477279.088345388</c:v>
                </c:pt>
                <c:pt idx="9">
                  <c:v>8713088.6787172724</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16560158.993840322</c:v>
                </c:pt>
                <c:pt idx="1">
                  <c:v>16131690.157755526</c:v>
                </c:pt>
                <c:pt idx="2">
                  <c:v>17710987.335851714</c:v>
                </c:pt>
                <c:pt idx="3">
                  <c:v>18438075.579660188</c:v>
                </c:pt>
                <c:pt idx="4">
                  <c:v>19831814.14997879</c:v>
                </c:pt>
                <c:pt idx="5">
                  <c:v>20894800.114041317</c:v>
                </c:pt>
                <c:pt idx="6">
                  <c:v>22112733.582233801</c:v>
                </c:pt>
                <c:pt idx="7">
                  <c:v>23345429.674964283</c:v>
                </c:pt>
                <c:pt idx="8">
                  <c:v>24363339.152352754</c:v>
                </c:pt>
                <c:pt idx="9">
                  <c:v>25413016.354090493</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107003.95971672641</c:v>
                </c:pt>
                <c:pt idx="1">
                  <c:v>110593.76997819077</c:v>
                </c:pt>
                <c:pt idx="2">
                  <c:v>154421.21118190748</c:v>
                </c:pt>
                <c:pt idx="3">
                  <c:v>161172.65018241879</c:v>
                </c:pt>
                <c:pt idx="4">
                  <c:v>168132.37825847781</c:v>
                </c:pt>
                <c:pt idx="5">
                  <c:v>175306.02639750618</c:v>
                </c:pt>
                <c:pt idx="6">
                  <c:v>182699.3675107923</c:v>
                </c:pt>
                <c:pt idx="7">
                  <c:v>190318.31985805082</c:v>
                </c:pt>
                <c:pt idx="8">
                  <c:v>198168.95055219549</c:v>
                </c:pt>
                <c:pt idx="9">
                  <c:v>206257.47914616263</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6723.073075662558</c:v>
                </c:pt>
                <c:pt idx="1">
                  <c:v>6723.073075662558</c:v>
                </c:pt>
                <c:pt idx="2">
                  <c:v>6723.073075662558</c:v>
                </c:pt>
                <c:pt idx="3">
                  <c:v>6723.073075662558</c:v>
                </c:pt>
                <c:pt idx="4">
                  <c:v>7277.2705111272662</c:v>
                </c:pt>
                <c:pt idx="5">
                  <c:v>7422.815921349812</c:v>
                </c:pt>
                <c:pt idx="6">
                  <c:v>7571.2722397768084</c:v>
                </c:pt>
                <c:pt idx="7">
                  <c:v>7722.697684572342</c:v>
                </c:pt>
                <c:pt idx="8">
                  <c:v>7877.151638263791</c:v>
                </c:pt>
                <c:pt idx="9">
                  <c:v>8034.6946710290667</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107172.06261416659</c:v>
                </c:pt>
                <c:pt idx="1">
                  <c:v>114138.24668408741</c:v>
                </c:pt>
                <c:pt idx="2">
                  <c:v>121380.39881523971</c:v>
                </c:pt>
                <c:pt idx="3">
                  <c:v>128906.77125644479</c:v>
                </c:pt>
                <c:pt idx="4">
                  <c:v>139486.59365079633</c:v>
                </c:pt>
                <c:pt idx="5">
                  <c:v>148332.08830186329</c:v>
                </c:pt>
                <c:pt idx="6">
                  <c:v>157502.40111716616</c:v>
                </c:pt>
                <c:pt idx="7">
                  <c:v>167006.98662541388</c:v>
                </c:pt>
                <c:pt idx="8">
                  <c:v>176855.54760919823</c:v>
                </c:pt>
                <c:pt idx="9">
                  <c:v>187058.04125333737</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1576248.4501134427</c:v>
                </c:pt>
                <c:pt idx="1">
                  <c:v>1688556.1521840256</c:v>
                </c:pt>
                <c:pt idx="2">
                  <c:v>1805119.7250699147</c:v>
                </c:pt>
                <c:pt idx="3">
                  <c:v>1926064.4805228941</c:v>
                </c:pt>
                <c:pt idx="4">
                  <c:v>2051519.0404164928</c:v>
                </c:pt>
                <c:pt idx="5">
                  <c:v>2232883.2955044559</c:v>
                </c:pt>
                <c:pt idx="6">
                  <c:v>2378633.8940976416</c:v>
                </c:pt>
                <c:pt idx="7">
                  <c:v>2529518.394372616</c:v>
                </c:pt>
                <c:pt idx="8">
                  <c:v>2685683.8521572161</c:v>
                </c:pt>
                <c:pt idx="9">
                  <c:v>2847281.1519517144</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7211860.1975979758</c:v>
                </c:pt>
                <c:pt idx="1">
                  <c:v>7735139.3561213631</c:v>
                </c:pt>
                <c:pt idx="2">
                  <c:v>8279148.4197708704</c:v>
                </c:pt>
                <c:pt idx="3">
                  <c:v>8844507.2730881311</c:v>
                </c:pt>
                <c:pt idx="4">
                  <c:v>9431852.304034397</c:v>
                </c:pt>
                <c:pt idx="5">
                  <c:v>10041836.816173501</c:v>
                </c:pt>
                <c:pt idx="6">
                  <c:v>10675131.450740779</c:v>
                </c:pt>
                <c:pt idx="7">
                  <c:v>11332424.618828496</c:v>
                </c:pt>
                <c:pt idx="8">
                  <c:v>12014422.943923654</c:v>
                </c:pt>
                <c:pt idx="9">
                  <c:v>12721851.715039305</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17339193.241267223</c:v>
                </c:pt>
                <c:pt idx="1">
                  <c:v>17720920.022506408</c:v>
                </c:pt>
                <c:pt idx="2">
                  <c:v>20142509.028920565</c:v>
                </c:pt>
                <c:pt idx="3">
                  <c:v>21744945.082233824</c:v>
                </c:pt>
                <c:pt idx="4">
                  <c:v>24048072.765760176</c:v>
                </c:pt>
                <c:pt idx="5">
                  <c:v>26055500.65975773</c:v>
                </c:pt>
                <c:pt idx="6">
                  <c:v>28253967.231636338</c:v>
                </c:pt>
                <c:pt idx="7">
                  <c:v>30504353.471982092</c:v>
                </c:pt>
                <c:pt idx="8">
                  <c:v>32578204.209430698</c:v>
                </c:pt>
                <c:pt idx="9">
                  <c:v>34723196.752112158</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117359.18162479671</c:v>
                </c:pt>
                <c:pt idx="1">
                  <c:v>131718.42267065417</c:v>
                </c:pt>
                <c:pt idx="2">
                  <c:v>186741.92980137651</c:v>
                </c:pt>
                <c:pt idx="3">
                  <c:v>205128.82750489662</c:v>
                </c:pt>
                <c:pt idx="4">
                  <c:v>224176.50434463707</c:v>
                </c:pt>
                <c:pt idx="5">
                  <c:v>243904.0367269651</c:v>
                </c:pt>
                <c:pt idx="6">
                  <c:v>264330.9998028485</c:v>
                </c:pt>
                <c:pt idx="7">
                  <c:v>285477.47978707624</c:v>
                </c:pt>
                <c:pt idx="8">
                  <c:v>307364.08657075214</c:v>
                </c:pt>
                <c:pt idx="9">
                  <c:v>330011.9666338602</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7395.380383228814</c:v>
                </c:pt>
                <c:pt idx="1">
                  <c:v>8094.5799830977203</c:v>
                </c:pt>
                <c:pt idx="2">
                  <c:v>8821.4786440383559</c:v>
                </c:pt>
                <c:pt idx="3">
                  <c:v>9576.9046486536445</c:v>
                </c:pt>
                <c:pt idx="4">
                  <c:v>10915.905766690899</c:v>
                </c:pt>
                <c:pt idx="5">
                  <c:v>11876.5054741597</c:v>
                </c:pt>
                <c:pt idx="6">
                  <c:v>12871.162807620574</c:v>
                </c:pt>
                <c:pt idx="7">
                  <c:v>13900.855832230216</c:v>
                </c:pt>
                <c:pt idx="8">
                  <c:v>14966.588112701202</c:v>
                </c:pt>
                <c:pt idx="9">
                  <c:v>16069.389342058133</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110521.18957085928</c:v>
                </c:pt>
                <c:pt idx="1">
                  <c:v>120970.46567574052</c:v>
                </c:pt>
                <c:pt idx="2">
                  <c:v>131833.69387246895</c:v>
                </c:pt>
                <c:pt idx="3">
                  <c:v>143123.25253427657</c:v>
                </c:pt>
                <c:pt idx="4">
                  <c:v>157612.60728003189</c:v>
                </c:pt>
                <c:pt idx="5">
                  <c:v>170518.32898404761</c:v>
                </c:pt>
                <c:pt idx="6">
                  <c:v>183904.02752896553</c:v>
                </c:pt>
                <c:pt idx="7">
                  <c:v>197783.73969973999</c:v>
                </c:pt>
                <c:pt idx="8">
                  <c:v>212171.87176198745</c:v>
                </c:pt>
                <c:pt idx="9">
                  <c:v>227083.20862649841</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1625506.2141794879</c:v>
                </c:pt>
                <c:pt idx="1">
                  <c:v>1789041.9908787578</c:v>
                </c:pt>
                <c:pt idx="2">
                  <c:v>1958863.0582728544</c:v>
                </c:pt>
                <c:pt idx="3">
                  <c:v>2135155.413678892</c:v>
                </c:pt>
                <c:pt idx="4">
                  <c:v>2318109.9801903912</c:v>
                </c:pt>
                <c:pt idx="5">
                  <c:v>2559190.605787707</c:v>
                </c:pt>
                <c:pt idx="6">
                  <c:v>2766939.5933347098</c:v>
                </c:pt>
                <c:pt idx="7">
                  <c:v>2982171.8951975419</c:v>
                </c:pt>
                <c:pt idx="8">
                  <c:v>3205103.7443538182</c:v>
                </c:pt>
                <c:pt idx="9">
                  <c:v>3435957.0297745303</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7715013.2346396958</c:v>
                </c:pt>
                <c:pt idx="1">
                  <c:v>8761571.5516864713</c:v>
                </c:pt>
                <c:pt idx="2">
                  <c:v>9849589.6789854858</c:v>
                </c:pt>
                <c:pt idx="3">
                  <c:v>10980307.385620005</c:v>
                </c:pt>
                <c:pt idx="4">
                  <c:v>12154997.447512537</c:v>
                </c:pt>
                <c:pt idx="5">
                  <c:v>13374966.471790746</c:v>
                </c:pt>
                <c:pt idx="6">
                  <c:v>14641555.740925299</c:v>
                </c:pt>
                <c:pt idx="7">
                  <c:v>15956142.077100735</c:v>
                </c:pt>
                <c:pt idx="8">
                  <c:v>17320138.727291051</c:v>
                </c:pt>
                <c:pt idx="9">
                  <c:v>18734996.269522354</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18118227.488694128</c:v>
                </c:pt>
                <c:pt idx="1">
                  <c:v>19310149.887257289</c:v>
                </c:pt>
                <c:pt idx="2">
                  <c:v>22574030.721989416</c:v>
                </c:pt>
                <c:pt idx="3">
                  <c:v>25051814.584807459</c:v>
                </c:pt>
                <c:pt idx="4">
                  <c:v>28264331.381541561</c:v>
                </c:pt>
                <c:pt idx="5">
                  <c:v>31216201.205474146</c:v>
                </c:pt>
                <c:pt idx="6">
                  <c:v>34395200.881038867</c:v>
                </c:pt>
                <c:pt idx="7">
                  <c:v>37663277.268999897</c:v>
                </c:pt>
                <c:pt idx="8">
                  <c:v>40793069.266508639</c:v>
                </c:pt>
                <c:pt idx="9">
                  <c:v>44033377.150133818</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131166.14416889043</c:v>
                </c:pt>
                <c:pt idx="1">
                  <c:v>159884.62626060538</c:v>
                </c:pt>
                <c:pt idx="2">
                  <c:v>229836.22129400188</c:v>
                </c:pt>
                <c:pt idx="3">
                  <c:v>263737.0639348671</c:v>
                </c:pt>
                <c:pt idx="4">
                  <c:v>298902.00579284941</c:v>
                </c:pt>
                <c:pt idx="5">
                  <c:v>335368.05049957708</c:v>
                </c:pt>
                <c:pt idx="6">
                  <c:v>373173.17619225662</c:v>
                </c:pt>
                <c:pt idx="7">
                  <c:v>412356.35969244345</c:v>
                </c:pt>
                <c:pt idx="8">
                  <c:v>452957.60126216098</c:v>
                </c:pt>
                <c:pt idx="9">
                  <c:v>495017.94995079038</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7395.380383228814</c:v>
                </c:pt>
                <c:pt idx="1">
                  <c:v>8094.5799830977203</c:v>
                </c:pt>
                <c:pt idx="2">
                  <c:v>8821.4786440383559</c:v>
                </c:pt>
                <c:pt idx="3">
                  <c:v>9576.9046486536445</c:v>
                </c:pt>
                <c:pt idx="4">
                  <c:v>10915.905766690899</c:v>
                </c:pt>
                <c:pt idx="5">
                  <c:v>11876.5054741597</c:v>
                </c:pt>
                <c:pt idx="6">
                  <c:v>12871.162807620574</c:v>
                </c:pt>
                <c:pt idx="7">
                  <c:v>13900.855832230216</c:v>
                </c:pt>
                <c:pt idx="8">
                  <c:v>14966.588112701202</c:v>
                </c:pt>
                <c:pt idx="9">
                  <c:v>16069.389342058133</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117219.44348424469</c:v>
                </c:pt>
                <c:pt idx="1">
                  <c:v>134634.90365904677</c:v>
                </c:pt>
                <c:pt idx="2">
                  <c:v>152740.28398692753</c:v>
                </c:pt>
                <c:pt idx="3">
                  <c:v>171556.2150899402</c:v>
                </c:pt>
                <c:pt idx="4">
                  <c:v>193864.63453850301</c:v>
                </c:pt>
                <c:pt idx="5">
                  <c:v>214890.81034841627</c:v>
                </c:pt>
                <c:pt idx="6">
                  <c:v>236707.28035256418</c:v>
                </c:pt>
                <c:pt idx="7">
                  <c:v>259337.24584839217</c:v>
                </c:pt>
                <c:pt idx="8">
                  <c:v>282804.52006756578</c:v>
                </c:pt>
                <c:pt idx="9">
                  <c:v>307133.5433728206</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1724021.742311578</c:v>
                </c:pt>
                <c:pt idx="1">
                  <c:v>1990013.6682682217</c:v>
                </c:pt>
                <c:pt idx="2">
                  <c:v>2266349.7246787343</c:v>
                </c:pt>
                <c:pt idx="3">
                  <c:v>2553337.2799908887</c:v>
                </c:pt>
                <c:pt idx="4">
                  <c:v>2851291.8597381865</c:v>
                </c:pt>
                <c:pt idx="5">
                  <c:v>3211805.2263542088</c:v>
                </c:pt>
                <c:pt idx="6">
                  <c:v>3543550.9918088475</c:v>
                </c:pt>
                <c:pt idx="7">
                  <c:v>3887478.8968473934</c:v>
                </c:pt>
                <c:pt idx="8">
                  <c:v>4243943.5287470231</c:v>
                </c:pt>
                <c:pt idx="9">
                  <c:v>4613308.7854201617</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7735977.9445164325</c:v>
                </c:pt>
                <c:pt idx="1">
                  <c:v>7932207.6289627021</c:v>
                </c:pt>
                <c:pt idx="2">
                  <c:v>8136211.0278312676</c:v>
                </c:pt>
                <c:pt idx="3">
                  <c:v>8348220.5978252403</c:v>
                </c:pt>
                <c:pt idx="4">
                  <c:v>8568474.9844300896</c:v>
                </c:pt>
                <c:pt idx="5">
                  <c:v>8797219.1764822546</c:v>
                </c:pt>
                <c:pt idx="6">
                  <c:v>9034704.664444983</c:v>
                </c:pt>
                <c:pt idx="7">
                  <c:v>9281189.6024778783</c:v>
                </c:pt>
                <c:pt idx="8">
                  <c:v>9536938.9743885603</c:v>
                </c:pt>
                <c:pt idx="9">
                  <c:v>9802224.7635569312</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18630178.86807036</c:v>
                </c:pt>
                <c:pt idx="1">
                  <c:v>18148151.427474964</c:v>
                </c:pt>
                <c:pt idx="2">
                  <c:v>19924860.752833176</c:v>
                </c:pt>
                <c:pt idx="3">
                  <c:v>20742835.027117711</c:v>
                </c:pt>
                <c:pt idx="4">
                  <c:v>22310790.918726135</c:v>
                </c:pt>
                <c:pt idx="5">
                  <c:v>23506650.128296476</c:v>
                </c:pt>
                <c:pt idx="6">
                  <c:v>24876825.280013025</c:v>
                </c:pt>
                <c:pt idx="7">
                  <c:v>26263608.384334814</c:v>
                </c:pt>
                <c:pt idx="8">
                  <c:v>27408756.546396844</c:v>
                </c:pt>
                <c:pt idx="9">
                  <c:v>28589643.398351803</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120379.45468131719</c:v>
                </c:pt>
                <c:pt idx="1">
                  <c:v>124417.9912254646</c:v>
                </c:pt>
                <c:pt idx="2">
                  <c:v>173723.86257964588</c:v>
                </c:pt>
                <c:pt idx="3">
                  <c:v>181319.2314552211</c:v>
                </c:pt>
                <c:pt idx="4">
                  <c:v>189148.92554078749</c:v>
                </c:pt>
                <c:pt idx="5">
                  <c:v>197219.2796971944</c:v>
                </c:pt>
                <c:pt idx="6">
                  <c:v>205536.78844964132</c:v>
                </c:pt>
                <c:pt idx="7">
                  <c:v>214108.10984030715</c:v>
                </c:pt>
                <c:pt idx="8">
                  <c:v>222940.06937121987</c:v>
                </c:pt>
                <c:pt idx="9">
                  <c:v>232039.66403943292</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7563.4572101203767</c:v>
                </c:pt>
                <c:pt idx="1">
                  <c:v>7563.4572101203767</c:v>
                </c:pt>
                <c:pt idx="2">
                  <c:v>7563.4572101203767</c:v>
                </c:pt>
                <c:pt idx="3">
                  <c:v>7563.4572101203767</c:v>
                </c:pt>
                <c:pt idx="4">
                  <c:v>8186.9293250181736</c:v>
                </c:pt>
                <c:pt idx="5">
                  <c:v>8350.6679115185379</c:v>
                </c:pt>
                <c:pt idx="6">
                  <c:v>8517.6812697489077</c:v>
                </c:pt>
                <c:pt idx="7">
                  <c:v>8688.0348951438846</c:v>
                </c:pt>
                <c:pt idx="8">
                  <c:v>8861.7955930467633</c:v>
                </c:pt>
                <c:pt idx="9">
                  <c:v>9039.031504907698</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120568.57044093739</c:v>
                </c:pt>
                <c:pt idx="1">
                  <c:v>128405.52751959831</c:v>
                </c:pt>
                <c:pt idx="2">
                  <c:v>136552.94866714464</c:v>
                </c:pt>
                <c:pt idx="3">
                  <c:v>145020.11766350036</c:v>
                </c:pt>
                <c:pt idx="4">
                  <c:v>156922.41785714583</c:v>
                </c:pt>
                <c:pt idx="5">
                  <c:v>166873.59933959617</c:v>
                </c:pt>
                <c:pt idx="6">
                  <c:v>177190.20125681188</c:v>
                </c:pt>
                <c:pt idx="7">
                  <c:v>187882.85995359058</c:v>
                </c:pt>
                <c:pt idx="8">
                  <c:v>198962.49106034799</c:v>
                </c:pt>
                <c:pt idx="9">
                  <c:v>210440.29641000449</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1773279.5063776227</c:v>
                </c:pt>
                <c:pt idx="1">
                  <c:v>1899625.6712070284</c:v>
                </c:pt>
                <c:pt idx="2">
                  <c:v>2030759.6907036537</c:v>
                </c:pt>
                <c:pt idx="3">
                  <c:v>2166822.5405882555</c:v>
                </c:pt>
                <c:pt idx="4">
                  <c:v>2307958.9204685539</c:v>
                </c:pt>
                <c:pt idx="5">
                  <c:v>2511993.7074425127</c:v>
                </c:pt>
                <c:pt idx="6">
                  <c:v>2675963.1308598462</c:v>
                </c:pt>
                <c:pt idx="7">
                  <c:v>2845708.1936691925</c:v>
                </c:pt>
                <c:pt idx="8">
                  <c:v>3021394.3336768672</c:v>
                </c:pt>
                <c:pt idx="9">
                  <c:v>3203191.2959456784</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8702031.7756365333</c:v>
                </c:pt>
                <c:pt idx="1">
                  <c:v>9314041.9722422268</c:v>
                </c:pt>
                <c:pt idx="2">
                  <c:v>9950070.6822241452</c:v>
                </c:pt>
                <c:pt idx="3">
                  <c:v>10610833.842038695</c:v>
                </c:pt>
                <c:pt idx="4">
                  <c:v>11297066.418195188</c:v>
                </c:pt>
                <c:pt idx="5">
                  <c:v>12009522.882083373</c:v>
                </c:pt>
                <c:pt idx="6">
                  <c:v>12748977.696182055</c:v>
                </c:pt>
                <c:pt idx="7">
                  <c:v>13516225.811914107</c:v>
                </c:pt>
                <c:pt idx="8">
                  <c:v>14312083.179419218</c:v>
                </c:pt>
                <c:pt idx="9">
                  <c:v>17160610.627168171</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19936035.025319707</c:v>
                </c:pt>
                <c:pt idx="1">
                  <c:v>22660322.657535631</c:v>
                </c:pt>
                <c:pt idx="2">
                  <c:v>24463063.217513047</c:v>
                </c:pt>
                <c:pt idx="3">
                  <c:v>27054081.861480195</c:v>
                </c:pt>
                <c:pt idx="4">
                  <c:v>29312438.242227443</c:v>
                </c:pt>
                <c:pt idx="5">
                  <c:v>31785713.135590877</c:v>
                </c:pt>
                <c:pt idx="6">
                  <c:v>34317397.655979849</c:v>
                </c:pt>
                <c:pt idx="7">
                  <c:v>36650479.735609531</c:v>
                </c:pt>
                <c:pt idx="8">
                  <c:v>39063596.346126169</c:v>
                </c:pt>
                <c:pt idx="9">
                  <c:v>39822957.934839815</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148183.22550448592</c:v>
                </c:pt>
                <c:pt idx="1">
                  <c:v>210084.67102654855</c:v>
                </c:pt>
                <c:pt idx="2">
                  <c:v>230769.93094300866</c:v>
                </c:pt>
                <c:pt idx="3">
                  <c:v>252198.56738771667</c:v>
                </c:pt>
                <c:pt idx="4">
                  <c:v>274392.04131783574</c:v>
                </c:pt>
                <c:pt idx="5">
                  <c:v>297372.37477820448</c:v>
                </c:pt>
                <c:pt idx="6">
                  <c:v>321162.16476046073</c:v>
                </c:pt>
                <c:pt idx="7">
                  <c:v>345784.59739209607</c:v>
                </c:pt>
                <c:pt idx="8">
                  <c:v>371263.46246309264</c:v>
                </c:pt>
                <c:pt idx="9">
                  <c:v>378688.73171235452</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9106.4024809849343</c:v>
                </c:pt>
                <c:pt idx="1">
                  <c:v>9924.1634745431493</c:v>
                </c:pt>
                <c:pt idx="2">
                  <c:v>10774.017729735348</c:v>
                </c:pt>
                <c:pt idx="3">
                  <c:v>12280.393987527259</c:v>
                </c:pt>
                <c:pt idx="4">
                  <c:v>13361.06865842966</c:v>
                </c:pt>
                <c:pt idx="5">
                  <c:v>14480.058158573145</c:v>
                </c:pt>
                <c:pt idx="6">
                  <c:v>15638.462811258989</c:v>
                </c:pt>
                <c:pt idx="7">
                  <c:v>16837.411626788849</c:v>
                </c:pt>
                <c:pt idx="8">
                  <c:v>18078.063009815396</c:v>
                </c:pt>
                <c:pt idx="9">
                  <c:v>18439.624270011707</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136091.77388520807</c:v>
                </c:pt>
                <c:pt idx="1">
                  <c:v>148312.90560652755</c:v>
                </c:pt>
                <c:pt idx="2">
                  <c:v>161013.65910106114</c:v>
                </c:pt>
                <c:pt idx="3">
                  <c:v>177314.18319003584</c:v>
                </c:pt>
                <c:pt idx="4">
                  <c:v>191833.12010705352</c:v>
                </c:pt>
                <c:pt idx="5">
                  <c:v>206892.03097008617</c:v>
                </c:pt>
                <c:pt idx="6">
                  <c:v>222506.70716220746</c:v>
                </c:pt>
                <c:pt idx="7">
                  <c:v>238693.35573223582</c:v>
                </c:pt>
                <c:pt idx="8">
                  <c:v>255468.60970481066</c:v>
                </c:pt>
                <c:pt idx="9">
                  <c:v>259070.87476839518</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2012672.2397386022</c:v>
                </c:pt>
                <c:pt idx="1">
                  <c:v>2203720.9405569606</c:v>
                </c:pt>
                <c:pt idx="2">
                  <c:v>2402049.8403887535</c:v>
                </c:pt>
                <c:pt idx="3">
                  <c:v>2607873.7277141893</c:v>
                </c:pt>
                <c:pt idx="4">
                  <c:v>2879089.4315111702</c:v>
                </c:pt>
                <c:pt idx="5">
                  <c:v>3112807.0425015478</c:v>
                </c:pt>
                <c:pt idx="6">
                  <c:v>3354943.382097234</c:v>
                </c:pt>
                <c:pt idx="7">
                  <c:v>3605741.7123980448</c:v>
                </c:pt>
                <c:pt idx="8">
                  <c:v>3865451.6584963463</c:v>
                </c:pt>
                <c:pt idx="9">
                  <c:v>3931677.6947514131</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8679389.8889696561</c:v>
                </c:pt>
                <c:pt idx="1">
                  <c:v>9856767.9956472777</c:v>
                </c:pt>
                <c:pt idx="2">
                  <c:v>11080788.388858669</c:v>
                </c:pt>
                <c:pt idx="3">
                  <c:v>12352845.808822503</c:v>
                </c:pt>
                <c:pt idx="4">
                  <c:v>13674372.128451603</c:v>
                </c:pt>
                <c:pt idx="5">
                  <c:v>15046837.280764587</c:v>
                </c:pt>
                <c:pt idx="6">
                  <c:v>16471750.208540959</c:v>
                </c:pt>
                <c:pt idx="7">
                  <c:v>17950659.836738326</c:v>
                </c:pt>
                <c:pt idx="8">
                  <c:v>19485156.068202429</c:v>
                </c:pt>
                <c:pt idx="9">
                  <c:v>21076870.803212646</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20383005.92478089</c:v>
                </c:pt>
                <c:pt idx="1">
                  <c:v>21723918.623164449</c:v>
                </c:pt>
                <c:pt idx="2">
                  <c:v>25395784.562238086</c:v>
                </c:pt>
                <c:pt idx="3">
                  <c:v>28183291.407908387</c:v>
                </c:pt>
                <c:pt idx="4">
                  <c:v>31797372.804234251</c:v>
                </c:pt>
                <c:pt idx="5">
                  <c:v>35118226.356158406</c:v>
                </c:pt>
                <c:pt idx="6">
                  <c:v>38694600.991168723</c:v>
                </c:pt>
                <c:pt idx="7">
                  <c:v>42371186.927624881</c:v>
                </c:pt>
                <c:pt idx="8">
                  <c:v>45892202.924822211</c:v>
                </c:pt>
                <c:pt idx="9">
                  <c:v>49537549.293900535</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147561.91219000169</c:v>
                </c:pt>
                <c:pt idx="1">
                  <c:v>179870.20454318103</c:v>
                </c:pt>
                <c:pt idx="2">
                  <c:v>258565.74895575209</c:v>
                </c:pt>
                <c:pt idx="3">
                  <c:v>296704.19692672545</c:v>
                </c:pt>
                <c:pt idx="4">
                  <c:v>336264.75651695556</c:v>
                </c:pt>
                <c:pt idx="5">
                  <c:v>377289.05681202409</c:v>
                </c:pt>
                <c:pt idx="6">
                  <c:v>419819.82321628864</c:v>
                </c:pt>
                <c:pt idx="7">
                  <c:v>463900.90465399879</c:v>
                </c:pt>
                <c:pt idx="8">
                  <c:v>509577.30141993106</c:v>
                </c:pt>
                <c:pt idx="9">
                  <c:v>556895.19369463902</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8319.8029311324153</c:v>
                </c:pt>
                <c:pt idx="1">
                  <c:v>9106.4024809849343</c:v>
                </c:pt>
                <c:pt idx="2">
                  <c:v>9924.1634745431493</c:v>
                </c:pt>
                <c:pt idx="3">
                  <c:v>10774.017729735348</c:v>
                </c:pt>
                <c:pt idx="4">
                  <c:v>12280.393987527259</c:v>
                </c:pt>
                <c:pt idx="5">
                  <c:v>13361.06865842966</c:v>
                </c:pt>
                <c:pt idx="6">
                  <c:v>14480.058158573145</c:v>
                </c:pt>
                <c:pt idx="7">
                  <c:v>15638.462811258989</c:v>
                </c:pt>
                <c:pt idx="8">
                  <c:v>16837.411626788849</c:v>
                </c:pt>
                <c:pt idx="9">
                  <c:v>18078.063009815396</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131871.87391977527</c:v>
                </c:pt>
                <c:pt idx="1">
                  <c:v>151464.2666164276</c:v>
                </c:pt>
                <c:pt idx="2">
                  <c:v>171832.81948529344</c:v>
                </c:pt>
                <c:pt idx="3">
                  <c:v>193000.7419761827</c:v>
                </c:pt>
                <c:pt idx="4">
                  <c:v>218097.71385581588</c:v>
                </c:pt>
                <c:pt idx="5">
                  <c:v>241752.16164196824</c:v>
                </c:pt>
                <c:pt idx="6">
                  <c:v>266295.69039663469</c:v>
                </c:pt>
                <c:pt idx="7">
                  <c:v>291754.40157944115</c:v>
                </c:pt>
                <c:pt idx="8">
                  <c:v>318155.08507601148</c:v>
                </c:pt>
                <c:pt idx="9">
                  <c:v>345525.23629442311</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1939524.4601005251</c:v>
                </c:pt>
                <c:pt idx="1">
                  <c:v>2238765.3768017488</c:v>
                </c:pt>
                <c:pt idx="2">
                  <c:v>2549643.4402635759</c:v>
                </c:pt>
                <c:pt idx="3">
                  <c:v>2872504.4399897493</c:v>
                </c:pt>
                <c:pt idx="4">
                  <c:v>3207703.3422054593</c:v>
                </c:pt>
                <c:pt idx="5">
                  <c:v>3613280.8796484843</c:v>
                </c:pt>
                <c:pt idx="6">
                  <c:v>3986494.8657849529</c:v>
                </c:pt>
                <c:pt idx="7">
                  <c:v>4373413.7589533161</c:v>
                </c:pt>
                <c:pt idx="8">
                  <c:v>4774436.4698403999</c:v>
                </c:pt>
                <c:pt idx="9">
                  <c:v>5189972.3835976813</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25233731.378930483</c:v>
                </c:pt>
                <c:pt idx="1">
                  <c:v>25102552.625422116</c:v>
                </c:pt>
                <c:pt idx="2">
                  <c:v>27030819.324288901</c:v>
                </c:pt>
                <c:pt idx="3">
                  <c:v>28081583.086097822</c:v>
                </c:pt>
                <c:pt idx="4">
                  <c:v>29814651.641197991</c:v>
                </c:pt>
                <c:pt idx="5">
                  <c:v>31278494.719261833</c:v>
                </c:pt>
                <c:pt idx="6">
                  <c:v>32869989.107816942</c:v>
                </c:pt>
                <c:pt idx="7">
                  <c:v>34489942.386818603</c:v>
                </c:pt>
                <c:pt idx="8">
                  <c:v>35909203.742655016</c:v>
                </c:pt>
                <c:pt idx="9">
                  <c:v>37374736.399830006</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26411835.404623568</c:v>
                </c:pt>
                <c:pt idx="1">
                  <c:v>27505884.83783602</c:v>
                </c:pt>
                <c:pt idx="2">
                  <c:v>30707917.609282173</c:v>
                </c:pt>
                <c:pt idx="3">
                  <c:v>33082436.753688674</c:v>
                </c:pt>
                <c:pt idx="4">
                  <c:v>36190740.067376316</c:v>
                </c:pt>
                <c:pt idx="5">
                  <c:v>39082826.952904105</c:v>
                </c:pt>
                <c:pt idx="6">
                  <c:v>42157144.465851262</c:v>
                </c:pt>
                <c:pt idx="7">
                  <c:v>45316112.061327174</c:v>
                </c:pt>
                <c:pt idx="8">
                  <c:v>48332233.444153614</c:v>
                </c:pt>
                <c:pt idx="9">
                  <c:v>51454170.061528414</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27813043.433681764</c:v>
                </c:pt>
                <c:pt idx="1">
                  <c:v>30364349.217114728</c:v>
                </c:pt>
                <c:pt idx="2">
                  <c:v>35081368.109578602</c:v>
                </c:pt>
                <c:pt idx="3">
                  <c:v>39030329.434091821</c:v>
                </c:pt>
                <c:pt idx="4">
                  <c:v>43774303.234890327</c:v>
                </c:pt>
                <c:pt idx="5">
                  <c:v>48365108.269941255</c:v>
                </c:pt>
                <c:pt idx="6">
                  <c:v>53203059.233125448</c:v>
                </c:pt>
                <c:pt idx="7">
                  <c:v>58192492.704321086</c:v>
                </c:pt>
                <c:pt idx="8">
                  <c:v>63107880.231989138</c:v>
                </c:pt>
                <c:pt idx="9">
                  <c:v>68199903.087742001</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28387947.801296789</c:v>
                </c:pt>
                <c:pt idx="1">
                  <c:v>28240371.703599881</c:v>
                </c:pt>
                <c:pt idx="2">
                  <c:v>30409671.73982501</c:v>
                </c:pt>
                <c:pt idx="3">
                  <c:v>31591780.971860047</c:v>
                </c:pt>
                <c:pt idx="4">
                  <c:v>33541483.096347727</c:v>
                </c:pt>
                <c:pt idx="5">
                  <c:v>35188306.559169553</c:v>
                </c:pt>
                <c:pt idx="6">
                  <c:v>36978737.746294059</c:v>
                </c:pt>
                <c:pt idx="7">
                  <c:v>38801185.185170926</c:v>
                </c:pt>
                <c:pt idx="8">
                  <c:v>40397854.210486889</c:v>
                </c:pt>
                <c:pt idx="9">
                  <c:v>42046578.449808754</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29713314.830201514</c:v>
                </c:pt>
                <c:pt idx="1">
                  <c:v>30944120.442565527</c:v>
                </c:pt>
                <c:pt idx="2">
                  <c:v>34546407.31044244</c:v>
                </c:pt>
                <c:pt idx="3">
                  <c:v>37217741.347899757</c:v>
                </c:pt>
                <c:pt idx="4">
                  <c:v>40714582.575798355</c:v>
                </c:pt>
                <c:pt idx="5">
                  <c:v>43968180.322017118</c:v>
                </c:pt>
                <c:pt idx="6">
                  <c:v>47426787.524082668</c:v>
                </c:pt>
                <c:pt idx="7">
                  <c:v>50980626.068993077</c:v>
                </c:pt>
                <c:pt idx="8">
                  <c:v>54373762.6246728</c:v>
                </c:pt>
                <c:pt idx="9">
                  <c:v>57885941.319219455</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31289673.86289198</c:v>
                </c:pt>
                <c:pt idx="1">
                  <c:v>34159892.869254068</c:v>
                </c:pt>
                <c:pt idx="2">
                  <c:v>39466539.123275921</c:v>
                </c:pt>
                <c:pt idx="3">
                  <c:v>43909120.613353282</c:v>
                </c:pt>
                <c:pt idx="4">
                  <c:v>49246091.139251612</c:v>
                </c:pt>
                <c:pt idx="5">
                  <c:v>54410746.803683899</c:v>
                </c:pt>
                <c:pt idx="6">
                  <c:v>59853441.637266137</c:v>
                </c:pt>
                <c:pt idx="7">
                  <c:v>65466554.292361222</c:v>
                </c:pt>
                <c:pt idx="8">
                  <c:v>70996365.260987759</c:v>
                </c:pt>
                <c:pt idx="9">
                  <c:v>76724890.973709732</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lifespans_all!$D$61:$M$61</c:f>
              <c:numCache>
                <c:formatCode>0</c:formatCode>
                <c:ptCount val="10"/>
                <c:pt idx="0">
                  <c:v>6.1</c:v>
                </c:pt>
                <c:pt idx="1">
                  <c:v>6.2</c:v>
                </c:pt>
                <c:pt idx="2">
                  <c:v>6.3</c:v>
                </c:pt>
                <c:pt idx="3">
                  <c:v>6.4</c:v>
                </c:pt>
                <c:pt idx="4">
                  <c:v>6.5</c:v>
                </c:pt>
                <c:pt idx="5">
                  <c:v>6.6</c:v>
                </c:pt>
                <c:pt idx="6">
                  <c:v>6.7</c:v>
                </c:pt>
                <c:pt idx="7">
                  <c:v>6.8</c:v>
                </c:pt>
                <c:pt idx="8">
                  <c:v>6.9</c:v>
                </c:pt>
                <c:pt idx="9">
                  <c:v>7</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lifespans_all!$D$62:$M$62</c:f>
              <c:numCache>
                <c:formatCode>0</c:formatCode>
                <c:ptCount val="10"/>
                <c:pt idx="0">
                  <c:v>17.5</c:v>
                </c:pt>
                <c:pt idx="1">
                  <c:v>18</c:v>
                </c:pt>
                <c:pt idx="2">
                  <c:v>18.5</c:v>
                </c:pt>
                <c:pt idx="3">
                  <c:v>19</c:v>
                </c:pt>
                <c:pt idx="4">
                  <c:v>19.5</c:v>
                </c:pt>
                <c:pt idx="5">
                  <c:v>20</c:v>
                </c:pt>
                <c:pt idx="6">
                  <c:v>20.5</c:v>
                </c:pt>
                <c:pt idx="7">
                  <c:v>21</c:v>
                </c:pt>
                <c:pt idx="8">
                  <c:v>21.5</c:v>
                </c:pt>
                <c:pt idx="9">
                  <c:v>22</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lifespans_all!$D$63:$M$63</c:f>
              <c:numCache>
                <c:formatCode>0</c:formatCode>
                <c:ptCount val="10"/>
                <c:pt idx="0">
                  <c:v>8.1</c:v>
                </c:pt>
                <c:pt idx="1">
                  <c:v>8.1999999999999993</c:v>
                </c:pt>
                <c:pt idx="2">
                  <c:v>8.3000000000000007</c:v>
                </c:pt>
                <c:pt idx="3">
                  <c:v>8.4</c:v>
                </c:pt>
                <c:pt idx="4">
                  <c:v>8.5</c:v>
                </c:pt>
                <c:pt idx="5">
                  <c:v>8.6</c:v>
                </c:pt>
                <c:pt idx="6">
                  <c:v>8.6999999999999993</c:v>
                </c:pt>
                <c:pt idx="7">
                  <c:v>8.8000000000000007</c:v>
                </c:pt>
                <c:pt idx="8">
                  <c:v>8.9</c:v>
                </c:pt>
                <c:pt idx="9">
                  <c:v>9</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lifespans_all!$D$64:$M$64</c:f>
              <c:numCache>
                <c:formatCode>0</c:formatCode>
                <c:ptCount val="10"/>
                <c:pt idx="0">
                  <c:v>0.1</c:v>
                </c:pt>
                <c:pt idx="1">
                  <c:v>0.2</c:v>
                </c:pt>
                <c:pt idx="2">
                  <c:v>0.30000000000000004</c:v>
                </c:pt>
                <c:pt idx="3">
                  <c:v>0.4</c:v>
                </c:pt>
                <c:pt idx="4">
                  <c:v>0.5</c:v>
                </c:pt>
                <c:pt idx="5">
                  <c:v>0.6</c:v>
                </c:pt>
                <c:pt idx="6">
                  <c:v>0.7</c:v>
                </c:pt>
                <c:pt idx="7">
                  <c:v>0.79999999999999993</c:v>
                </c:pt>
                <c:pt idx="8">
                  <c:v>0.89999999999999991</c:v>
                </c:pt>
                <c:pt idx="9">
                  <c:v>0.99999999999999989</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lifespans_all!$D$65:$M$65</c:f>
              <c:numCache>
                <c:formatCode>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lifespans_all!$D$66:$M$66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lifespans_all!$D$67:$M$67</c:f>
              <c:numCache>
                <c:formatCode>0</c:formatCode>
                <c:ptCount val="10"/>
                <c:pt idx="0">
                  <c:v>3.2</c:v>
                </c:pt>
                <c:pt idx="1">
                  <c:v>3.4</c:v>
                </c:pt>
                <c:pt idx="2">
                  <c:v>3.6</c:v>
                </c:pt>
                <c:pt idx="3">
                  <c:v>3.8</c:v>
                </c:pt>
                <c:pt idx="4">
                  <c:v>4</c:v>
                </c:pt>
                <c:pt idx="5">
                  <c:v>4.2</c:v>
                </c:pt>
                <c:pt idx="6">
                  <c:v>4.4000000000000004</c:v>
                </c:pt>
                <c:pt idx="7">
                  <c:v>4.5999999999999996</c:v>
                </c:pt>
                <c:pt idx="8">
                  <c:v>4.8</c:v>
                </c:pt>
                <c:pt idx="9">
                  <c:v>5</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lifespans_all!$D$60:$M$60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lifespans_all!$D$68:$M$68</c:f>
              <c:numCache>
                <c:formatCode>0</c:formatCode>
                <c:ptCount val="10"/>
                <c:pt idx="0">
                  <c:v>3.2</c:v>
                </c:pt>
                <c:pt idx="1">
                  <c:v>3.4</c:v>
                </c:pt>
                <c:pt idx="2">
                  <c:v>3.6</c:v>
                </c:pt>
                <c:pt idx="3">
                  <c:v>3.8</c:v>
                </c:pt>
                <c:pt idx="4">
                  <c:v>4</c:v>
                </c:pt>
                <c:pt idx="5">
                  <c:v>4.2</c:v>
                </c:pt>
                <c:pt idx="6">
                  <c:v>4.4000000000000004</c:v>
                </c:pt>
                <c:pt idx="7">
                  <c:v>4.5999999999999996</c:v>
                </c:pt>
                <c:pt idx="8">
                  <c:v>4.8</c:v>
                </c:pt>
                <c:pt idx="9">
                  <c:v>5</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lifespans_all!$D$139:$M$139</c:f>
              <c:numCache>
                <c:formatCode>0</c:formatCode>
                <c:ptCount val="10"/>
                <c:pt idx="0">
                  <c:v>6.3</c:v>
                </c:pt>
                <c:pt idx="1">
                  <c:v>6.6</c:v>
                </c:pt>
                <c:pt idx="2">
                  <c:v>6.9</c:v>
                </c:pt>
                <c:pt idx="3">
                  <c:v>7.2</c:v>
                </c:pt>
                <c:pt idx="4">
                  <c:v>7.5</c:v>
                </c:pt>
                <c:pt idx="5">
                  <c:v>7.8</c:v>
                </c:pt>
                <c:pt idx="6">
                  <c:v>8.1</c:v>
                </c:pt>
                <c:pt idx="7">
                  <c:v>8.4</c:v>
                </c:pt>
                <c:pt idx="8">
                  <c:v>8.6999999999999993</c:v>
                </c:pt>
                <c:pt idx="9">
                  <c:v>9</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lifespans_all!$D$140:$M$140</c:f>
              <c:numCache>
                <c:formatCode>0</c:formatCode>
                <c:ptCount val="10"/>
                <c:pt idx="0">
                  <c:v>18.3</c:v>
                </c:pt>
                <c:pt idx="1">
                  <c:v>19.600000000000001</c:v>
                </c:pt>
                <c:pt idx="2">
                  <c:v>20.9</c:v>
                </c:pt>
                <c:pt idx="3">
                  <c:v>22.2</c:v>
                </c:pt>
                <c:pt idx="4">
                  <c:v>23.5</c:v>
                </c:pt>
                <c:pt idx="5">
                  <c:v>24.8</c:v>
                </c:pt>
                <c:pt idx="6">
                  <c:v>26.1</c:v>
                </c:pt>
                <c:pt idx="7">
                  <c:v>27.4</c:v>
                </c:pt>
                <c:pt idx="8">
                  <c:v>28.700000000000003</c:v>
                </c:pt>
                <c:pt idx="9">
                  <c:v>30</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lifespans_all!$D$141:$M$141</c:f>
              <c:numCache>
                <c:formatCode>0</c:formatCode>
                <c:ptCount val="10"/>
                <c:pt idx="0">
                  <c:v>8.4</c:v>
                </c:pt>
                <c:pt idx="1">
                  <c:v>8.8000000000000007</c:v>
                </c:pt>
                <c:pt idx="2">
                  <c:v>9.1999999999999993</c:v>
                </c:pt>
                <c:pt idx="3">
                  <c:v>9.6</c:v>
                </c:pt>
                <c:pt idx="4">
                  <c:v>10</c:v>
                </c:pt>
                <c:pt idx="5">
                  <c:v>10.4</c:v>
                </c:pt>
                <c:pt idx="6">
                  <c:v>10.8</c:v>
                </c:pt>
                <c:pt idx="7">
                  <c:v>11.2</c:v>
                </c:pt>
                <c:pt idx="8">
                  <c:v>11.6</c:v>
                </c:pt>
                <c:pt idx="9">
                  <c:v>12</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lifespans_all!$D$142:$M$142</c:f>
              <c:numCache>
                <c:formatCode>0</c:formatCode>
                <c:ptCount val="10"/>
                <c:pt idx="0">
                  <c:v>0.2</c:v>
                </c:pt>
                <c:pt idx="1">
                  <c:v>0.4</c:v>
                </c:pt>
                <c:pt idx="2">
                  <c:v>0.60000000000000009</c:v>
                </c:pt>
                <c:pt idx="3">
                  <c:v>0.8</c:v>
                </c:pt>
                <c:pt idx="4">
                  <c:v>1</c:v>
                </c:pt>
                <c:pt idx="5">
                  <c:v>1.2</c:v>
                </c:pt>
                <c:pt idx="6">
                  <c:v>1.4</c:v>
                </c:pt>
                <c:pt idx="7">
                  <c:v>1.5999999999999999</c:v>
                </c:pt>
                <c:pt idx="8">
                  <c:v>1.7999999999999998</c:v>
                </c:pt>
                <c:pt idx="9">
                  <c:v>1.9999999999999998</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lifespans_all!$D$143:$M$143</c:f>
              <c:numCache>
                <c:formatCode>0</c:formatCode>
                <c:ptCount val="10"/>
                <c:pt idx="0">
                  <c:v>1.1000000000000001</c:v>
                </c:pt>
                <c:pt idx="1">
                  <c:v>1.2</c:v>
                </c:pt>
                <c:pt idx="2">
                  <c:v>1.3</c:v>
                </c:pt>
                <c:pt idx="3">
                  <c:v>1.4</c:v>
                </c:pt>
                <c:pt idx="4">
                  <c:v>1.5</c:v>
                </c:pt>
                <c:pt idx="5">
                  <c:v>1.6</c:v>
                </c:pt>
                <c:pt idx="6">
                  <c:v>1.7</c:v>
                </c:pt>
                <c:pt idx="7">
                  <c:v>1.7999999999999998</c:v>
                </c:pt>
                <c:pt idx="8">
                  <c:v>1.9</c:v>
                </c:pt>
                <c:pt idx="9">
                  <c:v>2</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lifespans_all!$D$144:$M$144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lifespans_all!$D$145:$M$145</c:f>
              <c:numCache>
                <c:formatCode>0</c:formatCode>
                <c:ptCount val="10"/>
                <c:pt idx="0">
                  <c:v>3.3</c:v>
                </c:pt>
                <c:pt idx="1">
                  <c:v>3.6</c:v>
                </c:pt>
                <c:pt idx="2">
                  <c:v>3.9</c:v>
                </c:pt>
                <c:pt idx="3">
                  <c:v>4.2</c:v>
                </c:pt>
                <c:pt idx="4">
                  <c:v>4.5</c:v>
                </c:pt>
                <c:pt idx="5">
                  <c:v>4.8</c:v>
                </c:pt>
                <c:pt idx="6">
                  <c:v>5.0999999999999996</c:v>
                </c:pt>
                <c:pt idx="7">
                  <c:v>5.4</c:v>
                </c:pt>
                <c:pt idx="8">
                  <c:v>5.6999999999999993</c:v>
                </c:pt>
                <c:pt idx="9">
                  <c:v>6</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lifespans_all!$D$138:$M$138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lifespans_all!$D$146:$M$146</c:f>
              <c:numCache>
                <c:formatCode>0</c:formatCode>
                <c:ptCount val="10"/>
                <c:pt idx="0">
                  <c:v>3.3</c:v>
                </c:pt>
                <c:pt idx="1">
                  <c:v>3.6</c:v>
                </c:pt>
                <c:pt idx="2">
                  <c:v>3.9</c:v>
                </c:pt>
                <c:pt idx="3">
                  <c:v>4.2</c:v>
                </c:pt>
                <c:pt idx="4">
                  <c:v>4.5</c:v>
                </c:pt>
                <c:pt idx="5">
                  <c:v>4.8</c:v>
                </c:pt>
                <c:pt idx="6">
                  <c:v>5.0999999999999996</c:v>
                </c:pt>
                <c:pt idx="7">
                  <c:v>5.4</c:v>
                </c:pt>
                <c:pt idx="8">
                  <c:v>5.6999999999999993</c:v>
                </c:pt>
                <c:pt idx="9">
                  <c:v>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lifespans_all!$D$217:$M$217</c:f>
              <c:numCache>
                <c:formatCode>0</c:formatCode>
                <c:ptCount val="10"/>
                <c:pt idx="0">
                  <c:v>6.6</c:v>
                </c:pt>
                <c:pt idx="1">
                  <c:v>7.2</c:v>
                </c:pt>
                <c:pt idx="2">
                  <c:v>7.8</c:v>
                </c:pt>
                <c:pt idx="3">
                  <c:v>8.4</c:v>
                </c:pt>
                <c:pt idx="4">
                  <c:v>9</c:v>
                </c:pt>
                <c:pt idx="5">
                  <c:v>9.6</c:v>
                </c:pt>
                <c:pt idx="6">
                  <c:v>10.199999999999999</c:v>
                </c:pt>
                <c:pt idx="7">
                  <c:v>10.8</c:v>
                </c:pt>
                <c:pt idx="8">
                  <c:v>11.399999999999999</c:v>
                </c:pt>
                <c:pt idx="9">
                  <c:v>12</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lifespans_all!$D$218:$M$218</c:f>
              <c:numCache>
                <c:formatCode>0</c:formatCode>
                <c:ptCount val="10"/>
                <c:pt idx="0">
                  <c:v>19.100000000000001</c:v>
                </c:pt>
                <c:pt idx="1">
                  <c:v>21.2</c:v>
                </c:pt>
                <c:pt idx="2">
                  <c:v>23.3</c:v>
                </c:pt>
                <c:pt idx="3">
                  <c:v>25.4</c:v>
                </c:pt>
                <c:pt idx="4">
                  <c:v>27.5</c:v>
                </c:pt>
                <c:pt idx="5">
                  <c:v>29.6</c:v>
                </c:pt>
                <c:pt idx="6">
                  <c:v>31.7</c:v>
                </c:pt>
                <c:pt idx="7">
                  <c:v>33.799999999999997</c:v>
                </c:pt>
                <c:pt idx="8">
                  <c:v>35.900000000000006</c:v>
                </c:pt>
                <c:pt idx="9">
                  <c:v>38</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lifespans_all!$D$219:$M$219</c:f>
              <c:numCache>
                <c:formatCode>0</c:formatCode>
                <c:ptCount val="10"/>
                <c:pt idx="0">
                  <c:v>8.8000000000000007</c:v>
                </c:pt>
                <c:pt idx="1">
                  <c:v>9.6</c:v>
                </c:pt>
                <c:pt idx="2">
                  <c:v>10.4</c:v>
                </c:pt>
                <c:pt idx="3">
                  <c:v>11.2</c:v>
                </c:pt>
                <c:pt idx="4">
                  <c:v>12</c:v>
                </c:pt>
                <c:pt idx="5">
                  <c:v>12.8</c:v>
                </c:pt>
                <c:pt idx="6">
                  <c:v>13.6</c:v>
                </c:pt>
                <c:pt idx="7">
                  <c:v>14.399999999999999</c:v>
                </c:pt>
                <c:pt idx="8">
                  <c:v>15.2</c:v>
                </c:pt>
                <c:pt idx="9">
                  <c:v>16</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lifespans_all!$D$220:$M$220</c:f>
              <c:numCache>
                <c:formatCode>0</c:formatCode>
                <c:ptCount val="10"/>
                <c:pt idx="0">
                  <c:v>0.2</c:v>
                </c:pt>
                <c:pt idx="1">
                  <c:v>0.4</c:v>
                </c:pt>
                <c:pt idx="2">
                  <c:v>0.60000000000000009</c:v>
                </c:pt>
                <c:pt idx="3">
                  <c:v>0.8</c:v>
                </c:pt>
                <c:pt idx="4">
                  <c:v>1</c:v>
                </c:pt>
                <c:pt idx="5">
                  <c:v>1.2</c:v>
                </c:pt>
                <c:pt idx="6">
                  <c:v>1.4</c:v>
                </c:pt>
                <c:pt idx="7">
                  <c:v>1.5999999999999999</c:v>
                </c:pt>
                <c:pt idx="8">
                  <c:v>1.7999999999999998</c:v>
                </c:pt>
                <c:pt idx="9">
                  <c:v>1.9999999999999998</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lifespans_all!$D$221:$M$221</c:f>
              <c:numCache>
                <c:formatCode>0</c:formatCode>
                <c:ptCount val="10"/>
                <c:pt idx="0">
                  <c:v>1.1000000000000001</c:v>
                </c:pt>
                <c:pt idx="1">
                  <c:v>1.2</c:v>
                </c:pt>
                <c:pt idx="2">
                  <c:v>1.3</c:v>
                </c:pt>
                <c:pt idx="3">
                  <c:v>1.4</c:v>
                </c:pt>
                <c:pt idx="4">
                  <c:v>1.5</c:v>
                </c:pt>
                <c:pt idx="5">
                  <c:v>1.6</c:v>
                </c:pt>
                <c:pt idx="6">
                  <c:v>1.7</c:v>
                </c:pt>
                <c:pt idx="7">
                  <c:v>1.7999999999999998</c:v>
                </c:pt>
                <c:pt idx="8">
                  <c:v>1.9</c:v>
                </c:pt>
                <c:pt idx="9">
                  <c:v>2</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lifespans_all!$D$222:$M$222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lifespans_all!$D$223:$M$223</c:f>
              <c:numCache>
                <c:formatCode>0</c:formatCode>
                <c:ptCount val="10"/>
                <c:pt idx="0">
                  <c:v>3.5</c:v>
                </c:pt>
                <c:pt idx="1">
                  <c:v>4</c:v>
                </c:pt>
                <c:pt idx="2">
                  <c:v>4.5</c:v>
                </c:pt>
                <c:pt idx="3">
                  <c:v>5</c:v>
                </c:pt>
                <c:pt idx="4">
                  <c:v>5.5</c:v>
                </c:pt>
                <c:pt idx="5">
                  <c:v>6</c:v>
                </c:pt>
                <c:pt idx="6">
                  <c:v>6.5</c:v>
                </c:pt>
                <c:pt idx="7">
                  <c:v>7</c:v>
                </c:pt>
                <c:pt idx="8">
                  <c:v>7.5</c:v>
                </c:pt>
                <c:pt idx="9">
                  <c:v>8</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lifespans_all!$D$216:$M$216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lifespans_all!$D$224:$M$224</c:f>
              <c:numCache>
                <c:formatCode>0</c:formatCode>
                <c:ptCount val="10"/>
                <c:pt idx="0">
                  <c:v>3.5</c:v>
                </c:pt>
                <c:pt idx="1">
                  <c:v>4</c:v>
                </c:pt>
                <c:pt idx="2">
                  <c:v>4.5</c:v>
                </c:pt>
                <c:pt idx="3">
                  <c:v>5</c:v>
                </c:pt>
                <c:pt idx="4">
                  <c:v>5.5</c:v>
                </c:pt>
                <c:pt idx="5">
                  <c:v>6</c:v>
                </c:pt>
                <c:pt idx="6">
                  <c:v>6.5</c:v>
                </c:pt>
                <c:pt idx="7">
                  <c:v>7</c:v>
                </c:pt>
                <c:pt idx="8">
                  <c:v>7.5</c:v>
                </c:pt>
                <c:pt idx="9">
                  <c:v>8</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lifespans_all!$D$73:$M$73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lifespans_all!$D$74:$M$74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lifespans_all!$D$73:$M$73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lifespans_all!$D$75:$M$75</c:f>
              <c:numCache>
                <c:formatCode>0</c:formatCode>
                <c:ptCount val="10"/>
                <c:pt idx="0">
                  <c:v>1.2</c:v>
                </c:pt>
                <c:pt idx="1">
                  <c:v>5.4</c:v>
                </c:pt>
                <c:pt idx="2">
                  <c:v>11.6</c:v>
                </c:pt>
                <c:pt idx="3">
                  <c:v>14.800000000000002</c:v>
                </c:pt>
                <c:pt idx="4">
                  <c:v>21</c:v>
                </c:pt>
                <c:pt idx="5">
                  <c:v>26.2</c:v>
                </c:pt>
                <c:pt idx="6">
                  <c:v>30.399999999999995</c:v>
                </c:pt>
                <c:pt idx="7">
                  <c:v>33.6</c:v>
                </c:pt>
                <c:pt idx="8">
                  <c:v>34.799999999999997</c:v>
                </c:pt>
                <c:pt idx="9">
                  <c:v>36</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lifespans_all!$D$151:$M$151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lifespans_all!$D$152:$M$152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lifespans_all!$D$151:$M$151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lifespans_all!$D$153:$M$153</c:f>
              <c:numCache>
                <c:formatCode>0</c:formatCode>
                <c:ptCount val="10"/>
                <c:pt idx="0">
                  <c:v>2.9</c:v>
                </c:pt>
                <c:pt idx="1">
                  <c:v>8.7999999999999989</c:v>
                </c:pt>
                <c:pt idx="2">
                  <c:v>16.7</c:v>
                </c:pt>
                <c:pt idx="3">
                  <c:v>21.599999999999998</c:v>
                </c:pt>
                <c:pt idx="4">
                  <c:v>29.5</c:v>
                </c:pt>
                <c:pt idx="5">
                  <c:v>36.4</c:v>
                </c:pt>
                <c:pt idx="6">
                  <c:v>42.300000000000004</c:v>
                </c:pt>
                <c:pt idx="7">
                  <c:v>47.199999999999996</c:v>
                </c:pt>
                <c:pt idx="8">
                  <c:v>50.099999999999994</c:v>
                </c:pt>
                <c:pt idx="9">
                  <c:v>53</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lifespans_all!$D$229:$M$229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lifespans_all!$D$230:$M$230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lifespans_all!$D$229:$M$229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lifespans_all!$D$231:$M$231</c:f>
              <c:numCache>
                <c:formatCode>0</c:formatCode>
                <c:ptCount val="10"/>
                <c:pt idx="0">
                  <c:v>4.8000000000000007</c:v>
                </c:pt>
                <c:pt idx="1">
                  <c:v>12.6</c:v>
                </c:pt>
                <c:pt idx="2">
                  <c:v>22.400000000000002</c:v>
                </c:pt>
                <c:pt idx="3">
                  <c:v>29.2</c:v>
                </c:pt>
                <c:pt idx="4">
                  <c:v>39</c:v>
                </c:pt>
                <c:pt idx="5">
                  <c:v>47.800000000000004</c:v>
                </c:pt>
                <c:pt idx="6">
                  <c:v>55.6</c:v>
                </c:pt>
                <c:pt idx="7">
                  <c:v>62.399999999999991</c:v>
                </c:pt>
                <c:pt idx="8">
                  <c:v>67.199999999999989</c:v>
                </c:pt>
                <c:pt idx="9">
                  <c:v>72</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712382.49858094449</c:v>
                </c:pt>
                <c:pt idx="1">
                  <c:v>729953.40292672673</c:v>
                </c:pt>
                <c:pt idx="2">
                  <c:v>747255.61230061948</c:v>
                </c:pt>
                <c:pt idx="3">
                  <c:v>767739.76704890921</c:v>
                </c:pt>
                <c:pt idx="4">
                  <c:v>787767.89526501205</c:v>
                </c:pt>
                <c:pt idx="5">
                  <c:v>808568.01678689918</c:v>
                </c:pt>
                <c:pt idx="6">
                  <c:v>830163.00009551563</c:v>
                </c:pt>
                <c:pt idx="7">
                  <c:v>852576.31961372169</c:v>
                </c:pt>
                <c:pt idx="8">
                  <c:v>875832.07079657761</c:v>
                </c:pt>
                <c:pt idx="9">
                  <c:v>899954.98558286205</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962468.18841999967</c:v>
                </c:pt>
                <c:pt idx="1">
                  <c:v>758273.00037815038</c:v>
                </c:pt>
                <c:pt idx="2">
                  <c:v>647944.05397920264</c:v>
                </c:pt>
                <c:pt idx="3">
                  <c:v>479187.00840768957</c:v>
                </c:pt>
                <c:pt idx="4">
                  <c:v>581822.90330723347</c:v>
                </c:pt>
                <c:pt idx="5">
                  <c:v>553903.29593324382</c:v>
                </c:pt>
                <c:pt idx="6">
                  <c:v>531973.43998896342</c:v>
                </c:pt>
                <c:pt idx="7">
                  <c:v>615182.98775971204</c:v>
                </c:pt>
                <c:pt idx="8">
                  <c:v>643031.03593638504</c:v>
                </c:pt>
                <c:pt idx="9">
                  <c:v>671748.18803417624</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15418.373909269838</c:v>
                </c:pt>
                <c:pt idx="1">
                  <c:v>15663.719228288252</c:v>
                </c:pt>
                <c:pt idx="2">
                  <c:v>18137.439274132834</c:v>
                </c:pt>
                <c:pt idx="3">
                  <c:v>18556.097910754281</c:v>
                </c:pt>
                <c:pt idx="4">
                  <c:v>18987.672611697024</c:v>
                </c:pt>
                <c:pt idx="5">
                  <c:v>19432.512556079273</c:v>
                </c:pt>
                <c:pt idx="6">
                  <c:v>19890.975723758231</c:v>
                </c:pt>
                <c:pt idx="7">
                  <c:v>20363.429107688</c:v>
                </c:pt>
                <c:pt idx="8">
                  <c:v>20850.248931251561</c:v>
                </c:pt>
                <c:pt idx="9">
                  <c:v>21351.82087068068</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1806.2155307511111</c:v>
                </c:pt>
                <c:pt idx="2">
                  <c:v>1910.6642664991998</c:v>
                </c:pt>
                <c:pt idx="3">
                  <c:v>2089.868838950023</c:v>
                </c:pt>
                <c:pt idx="4">
                  <c:v>3003.339988628114</c:v>
                </c:pt>
                <c:pt idx="5">
                  <c:v>3193.7957672762996</c:v>
                </c:pt>
                <c:pt idx="6">
                  <c:v>3391.2453318945172</c:v>
                </c:pt>
                <c:pt idx="7">
                  <c:v>3595.8922516101075</c:v>
                </c:pt>
                <c:pt idx="8">
                  <c:v>3807.9454408011197</c:v>
                </c:pt>
                <c:pt idx="9">
                  <c:v>4027.6192914786843</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108731.25623733336</c:v>
                </c:pt>
                <c:pt idx="1">
                  <c:v>218644.10048964893</c:v>
                </c:pt>
                <c:pt idx="2">
                  <c:v>239748.51973087335</c:v>
                </c:pt>
                <c:pt idx="3">
                  <c:v>261719.99440957434</c:v>
                </c:pt>
                <c:pt idx="4">
                  <c:v>284502.98521188798</c:v>
                </c:pt>
                <c:pt idx="5">
                  <c:v>405499.48624636116</c:v>
                </c:pt>
                <c:pt idx="6">
                  <c:v>431968.30930067302</c:v>
                </c:pt>
                <c:pt idx="7">
                  <c:v>459369.46701779339</c:v>
                </c:pt>
                <c:pt idx="8">
                  <c:v>487729.66525501315</c:v>
                </c:pt>
                <c:pt idx="9">
                  <c:v>517076.30517004925</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746696.95773949998</c:v>
                </c:pt>
                <c:pt idx="1">
                  <c:v>799954.89961017994</c:v>
                </c:pt>
                <c:pt idx="2">
                  <c:v>854357.90222630301</c:v>
                </c:pt>
                <c:pt idx="3">
                  <c:v>913398.88134783891</c:v>
                </c:pt>
                <c:pt idx="4">
                  <c:v>973483.26599614741</c:v>
                </c:pt>
                <c:pt idx="5">
                  <c:v>1035883.6305618088</c:v>
                </c:pt>
                <c:pt idx="6">
                  <c:v>1100668.5804876583</c:v>
                </c:pt>
                <c:pt idx="7">
                  <c:v>1167908.5390422763</c:v>
                </c:pt>
                <c:pt idx="8">
                  <c:v>1237675.792590844</c:v>
                </c:pt>
                <c:pt idx="9">
                  <c:v>1310044.5369496974</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983633.77016666636</c:v>
                </c:pt>
                <c:pt idx="1">
                  <c:v>799286.56778321706</c:v>
                </c:pt>
                <c:pt idx="2">
                  <c:v>702298.05412963463</c:v>
                </c:pt>
                <c:pt idx="3">
                  <c:v>569656.60640957218</c:v>
                </c:pt>
                <c:pt idx="4">
                  <c:v>697171.64075963385</c:v>
                </c:pt>
                <c:pt idx="5">
                  <c:v>695090.15057498193</c:v>
                </c:pt>
                <c:pt idx="6">
                  <c:v>699985.79701263166</c:v>
                </c:pt>
                <c:pt idx="7">
                  <c:v>811037.39251873095</c:v>
                </c:pt>
                <c:pt idx="8">
                  <c:v>867773.96539735957</c:v>
                </c:pt>
                <c:pt idx="9">
                  <c:v>926456.84142328054</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16060.504140412695</c:v>
                </c:pt>
                <c:pt idx="1">
                  <c:v>16973.66489981968</c:v>
                </c:pt>
                <c:pt idx="2">
                  <c:v>20141.656151575924</c:v>
                </c:pt>
                <c:pt idx="3">
                  <c:v>21281.832864076874</c:v>
                </c:pt>
                <c:pt idx="4">
                  <c:v>22462.984677183333</c:v>
                </c:pt>
                <c:pt idx="5">
                  <c:v>23686.294524234516</c:v>
                </c:pt>
                <c:pt idx="6">
                  <c:v>24952.976265862966</c:v>
                </c:pt>
                <c:pt idx="7">
                  <c:v>26264.275453912953</c:v>
                </c:pt>
                <c:pt idx="8">
                  <c:v>27621.470113544692</c:v>
                </c:pt>
                <c:pt idx="9">
                  <c:v>29025.871543946232</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1953.3226897377776</c:v>
                </c:pt>
                <c:pt idx="2">
                  <c:v>2135.7382197487996</c:v>
                </c:pt>
                <c:pt idx="3">
                  <c:v>2395.9694153694786</c:v>
                </c:pt>
                <c:pt idx="4">
                  <c:v>3393.6182235629203</c:v>
                </c:pt>
                <c:pt idx="5">
                  <c:v>3671.4963268365027</c:v>
                </c:pt>
                <c:pt idx="6">
                  <c:v>3959.7089977711585</c:v>
                </c:pt>
                <c:pt idx="7">
                  <c:v>4258.5584678320211</c:v>
                </c:pt>
                <c:pt idx="8">
                  <c:v>4568.3549239157655</c:v>
                </c:pt>
                <c:pt idx="9">
                  <c:v>4889.4167056752822</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117676.64002100003</c:v>
                </c:pt>
                <c:pt idx="1">
                  <c:v>236892.68340832897</c:v>
                </c:pt>
                <c:pt idx="2">
                  <c:v>267668.85159645369</c:v>
                </c:pt>
                <c:pt idx="3">
                  <c:v>299691.64574676368</c:v>
                </c:pt>
                <c:pt idx="4">
                  <c:v>332916.84066680435</c:v>
                </c:pt>
                <c:pt idx="5">
                  <c:v>464758.04532317875</c:v>
                </c:pt>
                <c:pt idx="6">
                  <c:v>502485.99460208608</c:v>
                </c:pt>
                <c:pt idx="7">
                  <c:v>541572.94016915502</c:v>
                </c:pt>
                <c:pt idx="8">
                  <c:v>582058.15069620044</c:v>
                </c:pt>
                <c:pt idx="9">
                  <c:v>623981.92200339492</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798168.64647733339</c:v>
                </c:pt>
                <c:pt idx="1">
                  <c:v>904957.14463535999</c:v>
                </c:pt>
                <c:pt idx="2">
                  <c:v>1015011.3371148284</c:v>
                </c:pt>
                <c:pt idx="3">
                  <c:v>1131887.5527962334</c:v>
                </c:pt>
                <c:pt idx="4">
                  <c:v>1252056.3220928502</c:v>
                </c:pt>
                <c:pt idx="5">
                  <c:v>1376857.0512241735</c:v>
                </c:pt>
                <c:pt idx="6">
                  <c:v>1506426.9510758719</c:v>
                </c:pt>
                <c:pt idx="7">
                  <c:v>1640906.8681851081</c:v>
                </c:pt>
                <c:pt idx="8">
                  <c:v>1780441.3752822436</c:v>
                </c:pt>
                <c:pt idx="9">
                  <c:v>1925178.8639999502</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1004799.3519133329</c:v>
                </c:pt>
                <c:pt idx="1">
                  <c:v>840300.13518828375</c:v>
                </c:pt>
                <c:pt idx="2">
                  <c:v>756652.05428006663</c:v>
                </c:pt>
                <c:pt idx="3">
                  <c:v>660126.20441145485</c:v>
                </c:pt>
                <c:pt idx="4">
                  <c:v>812520.378212034</c:v>
                </c:pt>
                <c:pt idx="5">
                  <c:v>836277.00521672005</c:v>
                </c:pt>
                <c:pt idx="6">
                  <c:v>867998.15403629991</c:v>
                </c:pt>
                <c:pt idx="7">
                  <c:v>1006891.7972777499</c:v>
                </c:pt>
                <c:pt idx="8">
                  <c:v>1092516.894858334</c:v>
                </c:pt>
                <c:pt idx="9">
                  <c:v>1181165.4948123847</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16916.677781936505</c:v>
                </c:pt>
                <c:pt idx="1">
                  <c:v>18720.259128528251</c:v>
                </c:pt>
                <c:pt idx="2">
                  <c:v>22813.945321500036</c:v>
                </c:pt>
                <c:pt idx="3">
                  <c:v>24916.146135173673</c:v>
                </c:pt>
                <c:pt idx="4">
                  <c:v>27096.734097831748</c:v>
                </c:pt>
                <c:pt idx="5">
                  <c:v>29358.003815108175</c:v>
                </c:pt>
                <c:pt idx="6">
                  <c:v>31702.310322002621</c:v>
                </c:pt>
                <c:pt idx="7">
                  <c:v>34132.070582212888</c:v>
                </c:pt>
                <c:pt idx="8">
                  <c:v>36649.765023268876</c:v>
                </c:pt>
                <c:pt idx="9">
                  <c:v>39257.939108300299</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2247.5370077111111</c:v>
                </c:pt>
                <c:pt idx="2">
                  <c:v>2585.8861262479995</c:v>
                </c:pt>
                <c:pt idx="3">
                  <c:v>3008.1705682083907</c:v>
                </c:pt>
                <c:pt idx="4">
                  <c:v>4174.1746934325329</c:v>
                </c:pt>
                <c:pt idx="5">
                  <c:v>4626.897445956909</c:v>
                </c:pt>
                <c:pt idx="6">
                  <c:v>5096.6363295244419</c:v>
                </c:pt>
                <c:pt idx="7">
                  <c:v>5583.8909002758483</c:v>
                </c:pt>
                <c:pt idx="8">
                  <c:v>6089.1738901450572</c:v>
                </c:pt>
                <c:pt idx="9">
                  <c:v>6613.0115340684797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135567.40758833336</c:v>
                </c:pt>
                <c:pt idx="1">
                  <c:v>273389.84924568899</c:v>
                </c:pt>
                <c:pt idx="2">
                  <c:v>323509.5153276145</c:v>
                </c:pt>
                <c:pt idx="3">
                  <c:v>375634.94842114241</c:v>
                </c:pt>
                <c:pt idx="4">
                  <c:v>429744.5515766372</c:v>
                </c:pt>
                <c:pt idx="5">
                  <c:v>583275.16347681428</c:v>
                </c:pt>
                <c:pt idx="6">
                  <c:v>643521.36520491226</c:v>
                </c:pt>
                <c:pt idx="7">
                  <c:v>705979.88647187804</c:v>
                </c:pt>
                <c:pt idx="8">
                  <c:v>770715.12157857534</c:v>
                </c:pt>
                <c:pt idx="9">
                  <c:v>837793.15567008627</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SR_demand_forecast!$D$56:$M$56</c:f>
              <c:numCache>
                <c:formatCode>_(* #,##0_);_(* \(#,##0\);_(* "-"??_);_(@_)</c:formatCode>
                <c:ptCount val="10"/>
                <c:pt idx="0">
                  <c:v>471003.9</c:v>
                </c:pt>
                <c:pt idx="1">
                  <c:v>482951.31599999999</c:v>
                </c:pt>
                <c:pt idx="2">
                  <c:v>495372.03347999998</c:v>
                </c:pt>
                <c:pt idx="3">
                  <c:v>508280.2055328</c:v>
                </c:pt>
                <c:pt idx="4">
                  <c:v>521690.36205431999</c:v>
                </c:pt>
                <c:pt idx="5">
                  <c:v>535617.41915448767</c:v>
                </c:pt>
                <c:pt idx="6">
                  <c:v>550076.68879384035</c:v>
                </c:pt>
                <c:pt idx="7">
                  <c:v>565083.88865110534</c:v>
                </c:pt>
                <c:pt idx="8">
                  <c:v>580655.15222714329</c:v>
                </c:pt>
                <c:pt idx="9">
                  <c:v>596807.03919076244</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SR_demand_forecast!$D$57:$M$57</c:f>
              <c:numCache>
                <c:formatCode>_(* #,##0_);_(* \(#,##0\);_(* "-"??_);_(@_)</c:formatCode>
                <c:ptCount val="10"/>
                <c:pt idx="0">
                  <c:v>1134295.75</c:v>
                </c:pt>
                <c:pt idx="1">
                  <c:v>1104947.5788888889</c:v>
                </c:pt>
                <c:pt idx="2">
                  <c:v>1213122.2695888889</c:v>
                </c:pt>
                <c:pt idx="3">
                  <c:v>1262924.515155111</c:v>
                </c:pt>
                <c:pt idx="4">
                  <c:v>1358389.28318732</c:v>
                </c:pt>
                <c:pt idx="5">
                  <c:v>1431198.9984680887</c:v>
                </c:pt>
                <c:pt idx="6">
                  <c:v>1514621.9147134796</c:v>
                </c:pt>
                <c:pt idx="7">
                  <c:v>1599056.0037548877</c:v>
                </c:pt>
                <c:pt idx="8">
                  <c:v>1668778.1842312908</c:v>
                </c:pt>
                <c:pt idx="9">
                  <c:v>1740676.3096808037</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SR_demand_forecast!$D$58:$M$58</c:f>
              <c:numCache>
                <c:formatCode>_(* #,##0_);_(* \(#,##0\);_(* "-"??_);_(@_)</c:formatCode>
                <c:ptCount val="10"/>
                <c:pt idx="0">
                  <c:v>7329.2857142857147</c:v>
                </c:pt>
                <c:pt idx="1">
                  <c:v>7575.1714285714288</c:v>
                </c:pt>
                <c:pt idx="2">
                  <c:v>10577.152285714285</c:v>
                </c:pt>
                <c:pt idx="3">
                  <c:v>11039.595222857142</c:v>
                </c:pt>
                <c:pt idx="4">
                  <c:v>11516.305016571428</c:v>
                </c:pt>
                <c:pt idx="5">
                  <c:v>12007.667363945142</c:v>
                </c:pt>
                <c:pt idx="6">
                  <c:v>12514.077683207177</c:v>
                </c:pt>
                <c:pt idx="7">
                  <c:v>13035.941348294111</c:v>
                </c:pt>
                <c:pt idx="8">
                  <c:v>13573.673928911247</c:v>
                </c:pt>
                <c:pt idx="9">
                  <c:v>14127.701436213745</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SR_demand_forecast!$D$59:$M$59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SR_demand_forecast!$D$60:$M$60</c:f>
              <c:numCache>
                <c:formatCode>_(* #,##0_);_(* \(#,##0\);_(* "-"??_);_(@_)</c:formatCode>
                <c:ptCount val="10"/>
                <c:pt idx="0">
                  <c:v>460.5</c:v>
                </c:pt>
                <c:pt idx="1">
                  <c:v>460.5</c:v>
                </c:pt>
                <c:pt idx="2">
                  <c:v>460.5</c:v>
                </c:pt>
                <c:pt idx="3">
                  <c:v>460.5</c:v>
                </c:pt>
                <c:pt idx="4">
                  <c:v>498.46000967999998</c:v>
                </c:pt>
                <c:pt idx="5">
                  <c:v>508.42920987360003</c:v>
                </c:pt>
                <c:pt idx="6">
                  <c:v>518.59779407107203</c:v>
                </c:pt>
                <c:pt idx="7">
                  <c:v>528.96974995249332</c:v>
                </c:pt>
                <c:pt idx="8">
                  <c:v>539.54914495154333</c:v>
                </c:pt>
                <c:pt idx="9">
                  <c:v>550.34012785057416</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SR_demand_forecast!$D$61:$M$61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SR_demand_forecast!$D$62:$M$62</c:f>
              <c:numCache>
                <c:formatCode>_(* #,##0_);_(* \(#,##0\);_(* "-"??_);_(@_)</c:formatCode>
                <c:ptCount val="10"/>
                <c:pt idx="0">
                  <c:v>7340.8</c:v>
                </c:pt>
                <c:pt idx="1">
                  <c:v>7817.9520000000002</c:v>
                </c:pt>
                <c:pt idx="2">
                  <c:v>8314.0065599999998</c:v>
                </c:pt>
                <c:pt idx="3">
                  <c:v>8829.5289216000001</c:v>
                </c:pt>
                <c:pt idx="4">
                  <c:v>9554.1987500799987</c:v>
                </c:pt>
                <c:pt idx="5">
                  <c:v>10160.07499758976</c:v>
                </c:pt>
                <c:pt idx="6">
                  <c:v>10788.199815499878</c:v>
                </c:pt>
                <c:pt idx="7">
                  <c:v>11439.220796127363</c:v>
                </c:pt>
                <c:pt idx="8">
                  <c:v>12113.80253605375</c:v>
                </c:pt>
                <c:pt idx="9">
                  <c:v>12812.627057258744</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SR_demand_forecast!$D$55:$M$55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SR_demand_forecast!$D$63:$M$63</c:f>
              <c:numCache>
                <c:formatCode>_(* #,##0_);_(* \(#,##0\);_(* "-"??_);_(@_)</c:formatCode>
                <c:ptCount val="10"/>
                <c:pt idx="0">
                  <c:v>107965.86666666667</c:v>
                </c:pt>
                <c:pt idx="1">
                  <c:v>115658.43466666667</c:v>
                </c:pt>
                <c:pt idx="2">
                  <c:v>123642.51050666667</c:v>
                </c:pt>
                <c:pt idx="3">
                  <c:v>131926.67747306667</c:v>
                </c:pt>
                <c:pt idx="4">
                  <c:v>140519.74558058666</c:v>
                </c:pt>
                <c:pt idx="5">
                  <c:v>152942.37412085079</c:v>
                </c:pt>
                <c:pt idx="6">
                  <c:v>162925.62878680538</c:v>
                </c:pt>
                <c:pt idx="7">
                  <c:v>173260.53242308309</c:v>
                </c:pt>
                <c:pt idx="8">
                  <c:v>183957.15768663061</c:v>
                </c:pt>
                <c:pt idx="9">
                  <c:v>195025.83948108411</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SR_demand_forecast!$D$129:$M$129</c:f>
              <c:numCache>
                <c:formatCode>_(* #,##0_);_(* \(#,##0\);_(* "-"??_);_(@_)</c:formatCode>
                <c:ptCount val="10"/>
                <c:pt idx="0">
                  <c:v>493979.7</c:v>
                </c:pt>
                <c:pt idx="1">
                  <c:v>529821.94799999997</c:v>
                </c:pt>
                <c:pt idx="2">
                  <c:v>567084.10043999995</c:v>
                </c:pt>
                <c:pt idx="3">
                  <c:v>605808.61659839994</c:v>
                </c:pt>
                <c:pt idx="4">
                  <c:v>646039.08616295992</c:v>
                </c:pt>
                <c:pt idx="5">
                  <c:v>687820.25746346312</c:v>
                </c:pt>
                <c:pt idx="6">
                  <c:v>731198.06638152106</c:v>
                </c:pt>
                <c:pt idx="7">
                  <c:v>776219.66595331579</c:v>
                </c:pt>
                <c:pt idx="8">
                  <c:v>822933.45668142999</c:v>
                </c:pt>
                <c:pt idx="9">
                  <c:v>871389.11757228733</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SR_demand_forecast!$D$130:$M$130</c:f>
              <c:numCache>
                <c:formatCode>_(* #,##0_);_(* \(#,##0\);_(* "-"??_);_(@_)</c:formatCode>
                <c:ptCount val="10"/>
                <c:pt idx="0">
                  <c:v>1187656.061111111</c:v>
                </c:pt>
                <c:pt idx="1">
                  <c:v>1213802.6135555557</c:v>
                </c:pt>
                <c:pt idx="2">
                  <c:v>1379670.4726288889</c:v>
                </c:pt>
                <c:pt idx="3">
                  <c:v>1489430.0712895109</c:v>
                </c:pt>
                <c:pt idx="4">
                  <c:v>1647183.8672586801</c:v>
                </c:pt>
                <c:pt idx="5">
                  <c:v>1784683.5693714332</c:v>
                </c:pt>
                <c:pt idx="6">
                  <c:v>1935268.5540884598</c:v>
                </c:pt>
                <c:pt idx="7">
                  <c:v>2089409.8005120072</c:v>
                </c:pt>
                <c:pt idx="8">
                  <c:v>2231459.166010086</c:v>
                </c:pt>
                <c:pt idx="9">
                  <c:v>2378381.4223634377</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SR_demand_forecast!$D$131:$M$131</c:f>
              <c:numCache>
                <c:formatCode>_(* #,##0_);_(* \(#,##0\);_(* "-"??_);_(@_)</c:formatCode>
                <c:ptCount val="10"/>
                <c:pt idx="0">
                  <c:v>8038.5714285714294</c:v>
                </c:pt>
                <c:pt idx="1">
                  <c:v>9022.1142857142859</c:v>
                </c:pt>
                <c:pt idx="2">
                  <c:v>12790.974857142857</c:v>
                </c:pt>
                <c:pt idx="3">
                  <c:v>14050.393919999997</c:v>
                </c:pt>
                <c:pt idx="4">
                  <c:v>15355.073355428573</c:v>
                </c:pt>
                <c:pt idx="5">
                  <c:v>16706.319810706285</c:v>
                </c:pt>
                <c:pt idx="6">
                  <c:v>18105.47409485294</c:v>
                </c:pt>
                <c:pt idx="7">
                  <c:v>19553.912022441167</c:v>
                </c:pt>
                <c:pt idx="8">
                  <c:v>21053.045277494992</c:v>
                </c:pt>
                <c:pt idx="9">
                  <c:v>22604.322297941992</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SR_demand_forecast!$D$132:$M$132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SR_demand_forecast!$D$133:$M$133</c:f>
              <c:numCache>
                <c:formatCode>_(* #,##0_);_(* \(#,##0\);_(* "-"??_);_(@_)</c:formatCode>
                <c:ptCount val="10"/>
                <c:pt idx="0">
                  <c:v>506.55</c:v>
                </c:pt>
                <c:pt idx="1">
                  <c:v>554.44200000000001</c:v>
                </c:pt>
                <c:pt idx="2">
                  <c:v>604.23126000000002</c:v>
                </c:pt>
                <c:pt idx="3">
                  <c:v>655.97451360000002</c:v>
                </c:pt>
                <c:pt idx="4">
                  <c:v>747.69001451999998</c:v>
                </c:pt>
                <c:pt idx="5">
                  <c:v>813.48673579776005</c:v>
                </c:pt>
                <c:pt idx="6">
                  <c:v>881.6162499208225</c:v>
                </c:pt>
                <c:pt idx="7">
                  <c:v>952.1455499144879</c:v>
                </c:pt>
                <c:pt idx="8">
                  <c:v>1025.1433754079321</c:v>
                </c:pt>
                <c:pt idx="9">
                  <c:v>1100.6802557011483</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SR_demand_forecast!$D$134:$M$134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SR_demand_forecast!$D$135:$M$135</c:f>
              <c:numCache>
                <c:formatCode>_(* #,##0_);_(* \(#,##0\);_(* "-"??_);_(@_)</c:formatCode>
                <c:ptCount val="10"/>
                <c:pt idx="0">
                  <c:v>7570.2</c:v>
                </c:pt>
                <c:pt idx="1">
                  <c:v>8285.9279999999999</c:v>
                </c:pt>
                <c:pt idx="2">
                  <c:v>9030.0098399999988</c:v>
                </c:pt>
                <c:pt idx="3">
                  <c:v>9803.2933823999992</c:v>
                </c:pt>
                <c:pt idx="4">
                  <c:v>10795.748437599999</c:v>
                </c:pt>
                <c:pt idx="5">
                  <c:v>11679.731815114239</c:v>
                </c:pt>
                <c:pt idx="6">
                  <c:v>12596.591428354011</c:v>
                </c:pt>
                <c:pt idx="7">
                  <c:v>13547.288733397323</c:v>
                </c:pt>
                <c:pt idx="8">
                  <c:v>14532.810494071029</c:v>
                </c:pt>
                <c:pt idx="9">
                  <c:v>15554.169409678321</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SR_demand_forecast!$D$128:$M$128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SR_demand_forecast!$D$136:$M$136</c:f>
              <c:numCache>
                <c:formatCode>_(* #,##0_);_(* \(#,##0\);_(* "-"??_);_(@_)</c:formatCode>
                <c:ptCount val="10"/>
                <c:pt idx="0">
                  <c:v>111339.8</c:v>
                </c:pt>
                <c:pt idx="1">
                  <c:v>122541.25866666669</c:v>
                </c:pt>
                <c:pt idx="2">
                  <c:v>134173.23122666666</c:v>
                </c:pt>
                <c:pt idx="3">
                  <c:v>146248.45765226666</c:v>
                </c:pt>
                <c:pt idx="4">
                  <c:v>158780.01530906669</c:v>
                </c:pt>
                <c:pt idx="5">
                  <c:v>175292.94426851033</c:v>
                </c:pt>
                <c:pt idx="6">
                  <c:v>189522.80726252019</c:v>
                </c:pt>
                <c:pt idx="7">
                  <c:v>204265.2433319164</c:v>
                </c:pt>
                <c:pt idx="8">
                  <c:v>219535.06345451681</c:v>
                </c:pt>
                <c:pt idx="9">
                  <c:v>235347.46601802181</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SR_demand_forecast!$D$202:$M$202</c:f>
              <c:numCache>
                <c:formatCode>_(* #,##0_);_(* \(#,##0\);_(* "-"??_);_(@_)</c:formatCode>
                <c:ptCount val="10"/>
                <c:pt idx="0">
                  <c:v>528443.4</c:v>
                </c:pt>
                <c:pt idx="1">
                  <c:v>600127.89599999995</c:v>
                </c:pt>
                <c:pt idx="2">
                  <c:v>674652.20088000002</c:v>
                </c:pt>
                <c:pt idx="3">
                  <c:v>752101.23319679988</c:v>
                </c:pt>
                <c:pt idx="4">
                  <c:v>832562.17232591996</c:v>
                </c:pt>
                <c:pt idx="5">
                  <c:v>916124.51492692612</c:v>
                </c:pt>
                <c:pt idx="6">
                  <c:v>1002880.1327630421</c:v>
                </c:pt>
                <c:pt idx="7">
                  <c:v>1092923.3319066316</c:v>
                </c:pt>
                <c:pt idx="8">
                  <c:v>1186350.91336286</c:v>
                </c:pt>
                <c:pt idx="9">
                  <c:v>1283262.2351445747</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SR_demand_forecast!$D$203:$M$203</c:f>
              <c:numCache>
                <c:formatCode>_(* #,##0_);_(* \(#,##0\);_(* "-"??_);_(@_)</c:formatCode>
                <c:ptCount val="10"/>
                <c:pt idx="0">
                  <c:v>1241016.3722222222</c:v>
                </c:pt>
                <c:pt idx="1">
                  <c:v>1322657.6482222222</c:v>
                </c:pt>
                <c:pt idx="2">
                  <c:v>1546218.675668889</c:v>
                </c:pt>
                <c:pt idx="3">
                  <c:v>1715935.6274239109</c:v>
                </c:pt>
                <c:pt idx="4">
                  <c:v>1935978.4513300401</c:v>
                </c:pt>
                <c:pt idx="5">
                  <c:v>2138168.140274778</c:v>
                </c:pt>
                <c:pt idx="6">
                  <c:v>2355915.1934634396</c:v>
                </c:pt>
                <c:pt idx="7">
                  <c:v>2579763.5972691267</c:v>
                </c:pt>
                <c:pt idx="8">
                  <c:v>2794140.1477888809</c:v>
                </c:pt>
                <c:pt idx="9">
                  <c:v>3016086.5350460717</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SR_demand_forecast!$D$204:$M$204</c:f>
              <c:numCache>
                <c:formatCode>_(* #,##0_);_(* \(#,##0\);_(* "-"??_);_(@_)</c:formatCode>
                <c:ptCount val="10"/>
                <c:pt idx="0">
                  <c:v>8984.2857142857138</c:v>
                </c:pt>
                <c:pt idx="1">
                  <c:v>10951.371428571429</c:v>
                </c:pt>
                <c:pt idx="2">
                  <c:v>15742.738285714287</c:v>
                </c:pt>
                <c:pt idx="3">
                  <c:v>18064.792182857142</c:v>
                </c:pt>
                <c:pt idx="4">
                  <c:v>20473.431140571429</c:v>
                </c:pt>
                <c:pt idx="5">
                  <c:v>22971.189739721143</c:v>
                </c:pt>
                <c:pt idx="6">
                  <c:v>25560.669310380617</c:v>
                </c:pt>
                <c:pt idx="7">
                  <c:v>28244.539587970572</c:v>
                </c:pt>
                <c:pt idx="8">
                  <c:v>31025.540408939985</c:v>
                </c:pt>
                <c:pt idx="9">
                  <c:v>33906.483446912993</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SR_demand_forecast!$D$205:$M$205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SR_demand_forecast!$D$206:$M$206</c:f>
              <c:numCache>
                <c:formatCode>_(* #,##0_);_(* \(#,##0\);_(* "-"??_);_(@_)</c:formatCode>
                <c:ptCount val="10"/>
                <c:pt idx="0">
                  <c:v>506.55</c:v>
                </c:pt>
                <c:pt idx="1">
                  <c:v>554.44200000000001</c:v>
                </c:pt>
                <c:pt idx="2">
                  <c:v>604.23126000000002</c:v>
                </c:pt>
                <c:pt idx="3">
                  <c:v>655.97451360000002</c:v>
                </c:pt>
                <c:pt idx="4">
                  <c:v>747.69001451999998</c:v>
                </c:pt>
                <c:pt idx="5">
                  <c:v>813.48673579776005</c:v>
                </c:pt>
                <c:pt idx="6">
                  <c:v>881.6162499208225</c:v>
                </c:pt>
                <c:pt idx="7">
                  <c:v>952.1455499144879</c:v>
                </c:pt>
                <c:pt idx="8">
                  <c:v>1025.1433754079321</c:v>
                </c:pt>
                <c:pt idx="9">
                  <c:v>1100.6802557011483</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SR_demand_forecast!$D$207:$M$207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SR_demand_forecast!$D$208:$M$208</c:f>
              <c:numCache>
                <c:formatCode>_(* #,##0_);_(* \(#,##0\);_(* "-"??_);_(@_)</c:formatCode>
                <c:ptCount val="10"/>
                <c:pt idx="0">
                  <c:v>8029</c:v>
                </c:pt>
                <c:pt idx="1">
                  <c:v>9221.880000000001</c:v>
                </c:pt>
                <c:pt idx="2">
                  <c:v>10462.0164</c:v>
                </c:pt>
                <c:pt idx="3">
                  <c:v>11750.822303999999</c:v>
                </c:pt>
                <c:pt idx="4">
                  <c:v>13278.84781264</c:v>
                </c:pt>
                <c:pt idx="5">
                  <c:v>14719.045450163199</c:v>
                </c:pt>
                <c:pt idx="6">
                  <c:v>16213.374654062272</c:v>
                </c:pt>
                <c:pt idx="7">
                  <c:v>17763.424607937239</c:v>
                </c:pt>
                <c:pt idx="8">
                  <c:v>19370.826410105583</c:v>
                </c:pt>
                <c:pt idx="9">
                  <c:v>21037.254114517487</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SR_demand_forecast!$D$201:$M$201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SR_demand_forecast!$D$209:$M$209</c:f>
              <c:numCache>
                <c:formatCode>_(* #,##0_);_(* \(#,##0\);_(* "-"??_);_(@_)</c:formatCode>
                <c:ptCount val="10"/>
                <c:pt idx="0">
                  <c:v>118087.66666666667</c:v>
                </c:pt>
                <c:pt idx="1">
                  <c:v>136306.90666666668</c:v>
                </c:pt>
                <c:pt idx="2">
                  <c:v>155234.67266666668</c:v>
                </c:pt>
                <c:pt idx="3">
                  <c:v>174892.01801066665</c:v>
                </c:pt>
                <c:pt idx="4">
                  <c:v>195300.55476602667</c:v>
                </c:pt>
                <c:pt idx="5">
                  <c:v>219994.08456382935</c:v>
                </c:pt>
                <c:pt idx="6">
                  <c:v>242717.16421394987</c:v>
                </c:pt>
                <c:pt idx="7">
                  <c:v>266274.66514958296</c:v>
                </c:pt>
                <c:pt idx="8">
                  <c:v>290690.87499028922</c:v>
                </c:pt>
                <c:pt idx="9">
                  <c:v>315990.71909189713</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48490.529148658738</c:v>
                </c:pt>
                <c:pt idx="1">
                  <c:v>240372.13053213718</c:v>
                </c:pt>
                <c:pt idx="2">
                  <c:v>314399.18262672459</c:v>
                </c:pt>
                <c:pt idx="3">
                  <c:v>452210.79644429026</c:v>
                </c:pt>
                <c:pt idx="4">
                  <c:v>601290.59213398257</c:v>
                </c:pt>
                <c:pt idx="5">
                  <c:v>854120.7928614472</c:v>
                </c:pt>
                <c:pt idx="6">
                  <c:v>1016084.1349505667</c:v>
                </c:pt>
                <c:pt idx="7">
                  <c:v>1153582.1116625094</c:v>
                </c:pt>
                <c:pt idx="8">
                  <c:v>1233744.9822720126</c:v>
                </c:pt>
                <c:pt idx="9">
                  <c:v>1316652.9348612311</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113558.08406869048</c:v>
                </c:pt>
                <c:pt idx="1">
                  <c:v>371092.83036985528</c:v>
                </c:pt>
                <c:pt idx="2">
                  <c:v>506005.09539911326</c:v>
                </c:pt>
                <c:pt idx="3">
                  <c:v>729342.99561203399</c:v>
                </c:pt>
                <c:pt idx="4">
                  <c:v>954634.14607285557</c:v>
                </c:pt>
                <c:pt idx="5">
                  <c:v>1286613.3028826278</c:v>
                </c:pt>
                <c:pt idx="6">
                  <c:v>1530750.2218757723</c:v>
                </c:pt>
                <c:pt idx="7">
                  <c:v>1753535.7215638915</c:v>
                </c:pt>
                <c:pt idx="8">
                  <c:v>1922191.7496338487</c:v>
                </c:pt>
                <c:pt idx="9">
                  <c:v>2096892.6045379783</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204942.29576204761</c:v>
                </c:pt>
                <c:pt idx="1">
                  <c:v>555646.61718414375</c:v>
                </c:pt>
                <c:pt idx="2">
                  <c:v>779975.63124565477</c:v>
                </c:pt>
                <c:pt idx="3">
                  <c:v>1118491.0821606256</c:v>
                </c:pt>
                <c:pt idx="4">
                  <c:v>1450797.9564223099</c:v>
                </c:pt>
                <c:pt idx="5">
                  <c:v>1893917.8067503602</c:v>
                </c:pt>
                <c:pt idx="6">
                  <c:v>2253442.5814783731</c:v>
                </c:pt>
                <c:pt idx="7">
                  <c:v>2595988.5293292087</c:v>
                </c:pt>
                <c:pt idx="8">
                  <c:v>2888906.3465445507</c:v>
                </c:pt>
                <c:pt idx="9">
                  <c:v>3192502.4810367743</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SR_demand_forecast!$D$68:$M$68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SR_demand_forecast!$D$69:$M$69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SR_demand_forecast!$D$68:$M$68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SR_demand_forecast!$D$70:$M$70</c:f>
              <c:numCache>
                <c:formatCode>_(* #,##0_);_(* \(#,##0\);_(* "-"??_);_(@_)</c:formatCode>
                <c:ptCount val="10"/>
                <c:pt idx="0">
                  <c:v>52281.189682539691</c:v>
                </c:pt>
                <c:pt idx="1">
                  <c:v>277136.54028571432</c:v>
                </c:pt>
                <c:pt idx="2">
                  <c:v>416306.91686571424</c:v>
                </c:pt>
                <c:pt idx="3">
                  <c:v>621680.24452765717</c:v>
                </c:pt>
                <c:pt idx="4">
                  <c:v>910282.18793189141</c:v>
                </c:pt>
                <c:pt idx="5">
                  <c:v>1244389.2966481689</c:v>
                </c:pt>
                <c:pt idx="6">
                  <c:v>1553500.6075869033</c:v>
                </c:pt>
                <c:pt idx="7">
                  <c:v>1797860.8345012276</c:v>
                </c:pt>
                <c:pt idx="8">
                  <c:v>1895073.7975327591</c:v>
                </c:pt>
                <c:pt idx="9">
                  <c:v>1995456.1347517511</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SR_demand_forecast!$D$141:$M$141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SR_demand_forecast!$D$142:$M$142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SR_demand_forecast!$D$141:$M$141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SR_demand_forecast!$D$143:$M$143</c:f>
              <c:numCache>
                <c:formatCode>_(* #,##0_);_(* \(#,##0\);_(* "-"??_);_(@_)</c:formatCode>
                <c:ptCount val="10"/>
                <c:pt idx="0">
                  <c:v>132975.96984126983</c:v>
                </c:pt>
                <c:pt idx="1">
                  <c:v>441753.8918095238</c:v>
                </c:pt>
                <c:pt idx="2">
                  <c:v>668171.46469714283</c:v>
                </c:pt>
                <c:pt idx="3">
                  <c:v>964216.02957839973</c:v>
                </c:pt>
                <c:pt idx="4">
                  <c:v>1347015.3138715886</c:v>
                </c:pt>
                <c:pt idx="5">
                  <c:v>1778950.6427983581</c:v>
                </c:pt>
                <c:pt idx="6">
                  <c:v>2189628.6095056287</c:v>
                </c:pt>
                <c:pt idx="7">
                  <c:v>2539404.33388077</c:v>
                </c:pt>
                <c:pt idx="8">
                  <c:v>2745994.9630707842</c:v>
                </c:pt>
                <c:pt idx="9">
                  <c:v>2959833.4556948459</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SR_demand_forecast!$D$214:$M$214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SR_demand_forecast!$D$215:$M$215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SR_demand_forecast!$D$214:$M$214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SR_demand_forecast!$D$216:$M$216</c:f>
              <c:numCache>
                <c:formatCode>_(* #,##0_);_(* \(#,##0\);_(* "-"??_);_(@_)</c:formatCode>
                <c:ptCount val="10"/>
                <c:pt idx="0">
                  <c:v>228952.3619047619</c:v>
                </c:pt>
                <c:pt idx="1">
                  <c:v>637545.73161904758</c:v>
                </c:pt>
                <c:pt idx="2">
                  <c:v>967732.97960571444</c:v>
                </c:pt>
                <c:pt idx="3">
                  <c:v>1371619.689854057</c:v>
                </c:pt>
                <c:pt idx="4">
                  <c:v>1866454.9807230514</c:v>
                </c:pt>
                <c:pt idx="5">
                  <c:v>2414744.7950245491</c:v>
                </c:pt>
                <c:pt idx="6">
                  <c:v>2946223.6506547951</c:v>
                </c:pt>
                <c:pt idx="7">
                  <c:v>3421377.9818489407</c:v>
                </c:pt>
                <c:pt idx="8">
                  <c:v>3758059.7241142616</c:v>
                </c:pt>
                <c:pt idx="9">
                  <c:v>4106840.1848774529</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5266253.7613726491</c:v>
                </c:pt>
                <c:pt idx="1">
                  <c:v>5396145.8366075391</c:v>
                </c:pt>
                <c:pt idx="2">
                  <c:v>5524051.5970337503</c:v>
                </c:pt>
                <c:pt idx="3">
                  <c:v>5675479.7374030109</c:v>
                </c:pt>
                <c:pt idx="4">
                  <c:v>5823536.7233079234</c:v>
                </c:pt>
                <c:pt idx="5">
                  <c:v>5977300.6330331704</c:v>
                </c:pt>
                <c:pt idx="6">
                  <c:v>6136940.5207372047</c:v>
                </c:pt>
                <c:pt idx="7">
                  <c:v>6302629.9199752854</c:v>
                </c:pt>
                <c:pt idx="8">
                  <c:v>6474546.9552536942</c:v>
                </c:pt>
                <c:pt idx="9">
                  <c:v>6652874.4562543491</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7115000.3369887993</c:v>
                </c:pt>
                <c:pt idx="1">
                  <c:v>5605497.1147428108</c:v>
                </c:pt>
                <c:pt idx="2">
                  <c:v>4789895.6223996896</c:v>
                </c:pt>
                <c:pt idx="3">
                  <c:v>3542367.1839983691</c:v>
                </c:pt>
                <c:pt idx="4">
                  <c:v>4301098.1587812314</c:v>
                </c:pt>
                <c:pt idx="5">
                  <c:v>4094703.7882819483</c:v>
                </c:pt>
                <c:pt idx="6">
                  <c:v>3932588.370535193</c:v>
                </c:pt>
                <c:pt idx="7">
                  <c:v>4547710.9974985383</c:v>
                </c:pt>
                <c:pt idx="8">
                  <c:v>4753576.3700328516</c:v>
                </c:pt>
                <c:pt idx="9">
                  <c:v>4965866.5519957086</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113979.59629228059</c:v>
                </c:pt>
                <c:pt idx="1">
                  <c:v>115793.29990191395</c:v>
                </c:pt>
                <c:pt idx="2">
                  <c:v>134080.15776543814</c:v>
                </c:pt>
                <c:pt idx="3">
                  <c:v>137175.07183790722</c:v>
                </c:pt>
                <c:pt idx="4">
                  <c:v>140365.46730197369</c:v>
                </c:pt>
                <c:pt idx="5">
                  <c:v>143653.92544767258</c:v>
                </c:pt>
                <c:pt idx="6">
                  <c:v>147043.09262408348</c:v>
                </c:pt>
                <c:pt idx="7">
                  <c:v>150535.68180917655</c:v>
                </c:pt>
                <c:pt idx="8">
                  <c:v>154134.47421642864</c:v>
                </c:pt>
                <c:pt idx="9">
                  <c:v>157842.32093905195</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10887.502466904916</c:v>
                </c:pt>
                <c:pt idx="1">
                  <c:v>13352.362462041781</c:v>
                </c:pt>
                <c:pt idx="2">
                  <c:v>14124.494776633574</c:v>
                </c:pt>
                <c:pt idx="3">
                  <c:v>15449.256060921489</c:v>
                </c:pt>
                <c:pt idx="4">
                  <c:v>22202.048117829443</c:v>
                </c:pt>
                <c:pt idx="5">
                  <c:v>23609.98340916395</c:v>
                </c:pt>
                <c:pt idx="6">
                  <c:v>25069.619930868772</c:v>
                </c:pt>
                <c:pt idx="7">
                  <c:v>26582.462558042182</c:v>
                </c:pt>
                <c:pt idx="8">
                  <c:v>28150.055680294252</c:v>
                </c:pt>
                <c:pt idx="9">
                  <c:v>29773.984180377258</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803790.64376125706</c:v>
                </c:pt>
                <c:pt idx="1">
                  <c:v>1616316.1207626457</c:v>
                </c:pt>
                <c:pt idx="2">
                  <c:v>1772329.5369148885</c:v>
                </c:pt>
                <c:pt idx="3">
                  <c:v>1934752.6191777184</c:v>
                </c:pt>
                <c:pt idx="4">
                  <c:v>2103174.7958131679</c:v>
                </c:pt>
                <c:pt idx="5">
                  <c:v>2997635.6787728332</c:v>
                </c:pt>
                <c:pt idx="6">
                  <c:v>3193305.1951443651</c:v>
                </c:pt>
                <c:pt idx="7">
                  <c:v>3395866.9511970426</c:v>
                </c:pt>
                <c:pt idx="8">
                  <c:v>3605518.3687115656</c:v>
                </c:pt>
                <c:pt idx="9">
                  <c:v>3822462.0094439848</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5519921.7697434053</c:v>
                </c:pt>
                <c:pt idx="1">
                  <c:v>5913628.5736838812</c:v>
                </c:pt>
                <c:pt idx="2">
                  <c:v>6315800.1847605538</c:v>
                </c:pt>
                <c:pt idx="3">
                  <c:v>6752257.8167114658</c:v>
                </c:pt>
                <c:pt idx="4">
                  <c:v>7196428.7744262032</c:v>
                </c:pt>
                <c:pt idx="5">
                  <c:v>7657720.5036019441</c:v>
                </c:pt>
                <c:pt idx="6">
                  <c:v>8136640.1667140462</c:v>
                </c:pt>
                <c:pt idx="7">
                  <c:v>8633708.3644282874</c:v>
                </c:pt>
                <c:pt idx="8">
                  <c:v>9149459.4702635147</c:v>
                </c:pt>
                <c:pt idx="9">
                  <c:v>9684441.9732654803</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7271465.8940554839</c:v>
                </c:pt>
                <c:pt idx="1">
                  <c:v>5908687.9624187257</c:v>
                </c:pt>
                <c:pt idx="2">
                  <c:v>5191704.9850778179</c:v>
                </c:pt>
                <c:pt idx="3">
                  <c:v>4211159.3872267455</c:v>
                </c:pt>
                <c:pt idx="4">
                  <c:v>5153808.2178974124</c:v>
                </c:pt>
                <c:pt idx="5">
                  <c:v>5138420.9006401533</c:v>
                </c:pt>
                <c:pt idx="6">
                  <c:v>5174611.7342414567</c:v>
                </c:pt>
                <c:pt idx="7">
                  <c:v>5995555.3757618396</c:v>
                </c:pt>
                <c:pt idx="8">
                  <c:v>6414977.7940899916</c:v>
                </c:pt>
                <c:pt idx="9">
                  <c:v>6848788.1659271335</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118726.51350569235</c:v>
                </c:pt>
                <c:pt idx="1">
                  <c:v>125477.01101727394</c:v>
                </c:pt>
                <c:pt idx="2">
                  <c:v>148896.23577193895</c:v>
                </c:pt>
                <c:pt idx="3">
                  <c:v>157324.93792674824</c:v>
                </c:pt>
                <c:pt idx="4">
                  <c:v>166056.54656524601</c:v>
                </c:pt>
                <c:pt idx="5">
                  <c:v>175099.80646591788</c:v>
                </c:pt>
                <c:pt idx="6">
                  <c:v>184463.6910357954</c:v>
                </c:pt>
                <c:pt idx="7">
                  <c:v>194157.40795768646</c:v>
                </c:pt>
                <c:pt idx="8">
                  <c:v>204190.40497184373</c:v>
                </c:pt>
                <c:pt idx="9">
                  <c:v>214572.37579518912</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10887.502466904916</c:v>
                </c:pt>
                <c:pt idx="1">
                  <c:v>14439.845142879076</c:v>
                </c:pt>
                <c:pt idx="2">
                  <c:v>15788.343278314638</c:v>
                </c:pt>
                <c:pt idx="3">
                  <c:v>17712.090023207733</c:v>
                </c:pt>
                <c:pt idx="4">
                  <c:v>25087.161419744411</c:v>
                </c:pt>
                <c:pt idx="5">
                  <c:v>27141.362090707869</c:v>
                </c:pt>
                <c:pt idx="6">
                  <c:v>29271.960561906031</c:v>
                </c:pt>
                <c:pt idx="7">
                  <c:v>31481.191065079904</c:v>
                </c:pt>
                <c:pt idx="8">
                  <c:v>33771.346642120043</c:v>
                </c:pt>
                <c:pt idx="9">
                  <c:v>36144.780603779815</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869918.96820984501</c:v>
                </c:pt>
                <c:pt idx="1">
                  <c:v>1751217.9026377657</c:v>
                </c:pt>
                <c:pt idx="2">
                  <c:v>1978729.263183821</c:v>
                </c:pt>
                <c:pt idx="3">
                  <c:v>2215456.246903467</c:v>
                </c:pt>
                <c:pt idx="4">
                  <c:v>2461071.921163497</c:v>
                </c:pt>
                <c:pt idx="5">
                  <c:v>3435701.7602016358</c:v>
                </c:pt>
                <c:pt idx="6">
                  <c:v>3714603.832044641</c:v>
                </c:pt>
                <c:pt idx="7">
                  <c:v>4003552.2193550798</c:v>
                </c:pt>
                <c:pt idx="8">
                  <c:v>4302837.2139229123</c:v>
                </c:pt>
                <c:pt idx="9">
                  <c:v>4612756.7006835109</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5900423.78229954</c:v>
                </c:pt>
                <c:pt idx="1">
                  <c:v>6689852.6792983962</c:v>
                </c:pt>
                <c:pt idx="2">
                  <c:v>7503423.0663507609</c:v>
                </c:pt>
                <c:pt idx="3">
                  <c:v>8367424.9356741467</c:v>
                </c:pt>
                <c:pt idx="4">
                  <c:v>9255766.8511036206</c:v>
                </c:pt>
                <c:pt idx="5">
                  <c:v>10178350.309455106</c:v>
                </c:pt>
                <c:pt idx="6">
                  <c:v>11136189.635679306</c:v>
                </c:pt>
                <c:pt idx="7">
                  <c:v>12130326.031107791</c:v>
                </c:pt>
                <c:pt idx="8">
                  <c:v>13161828.242778245</c:v>
                </c:pt>
                <c:pt idx="9">
                  <c:v>14231793.248782173</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7427931.4511221666</c:v>
                </c:pt>
                <c:pt idx="1">
                  <c:v>6211878.8100946415</c:v>
                </c:pt>
                <c:pt idx="2">
                  <c:v>5593514.3477559462</c:v>
                </c:pt>
                <c:pt idx="3">
                  <c:v>4879951.5904551232</c:v>
                </c:pt>
                <c:pt idx="4">
                  <c:v>6006518.2770135915</c:v>
                </c:pt>
                <c:pt idx="5">
                  <c:v>6182138.0129983593</c:v>
                </c:pt>
                <c:pt idx="6">
                  <c:v>6416635.0979477204</c:v>
                </c:pt>
                <c:pt idx="7">
                  <c:v>7443399.7540251408</c:v>
                </c:pt>
                <c:pt idx="8">
                  <c:v>8076379.2181471316</c:v>
                </c:pt>
                <c:pt idx="9">
                  <c:v>8731709.7798585575</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125055.73645690802</c:v>
                </c:pt>
                <c:pt idx="1">
                  <c:v>138388.62583775391</c:v>
                </c:pt>
                <c:pt idx="2">
                  <c:v>168651.00644727328</c:v>
                </c:pt>
                <c:pt idx="3">
                  <c:v>184191.42604520297</c:v>
                </c:pt>
                <c:pt idx="4">
                  <c:v>200311.31891627581</c:v>
                </c:pt>
                <c:pt idx="5">
                  <c:v>217027.64782357833</c:v>
                </c:pt>
                <c:pt idx="6">
                  <c:v>234357.82225141133</c:v>
                </c:pt>
                <c:pt idx="7">
                  <c:v>252319.709489033</c:v>
                </c:pt>
                <c:pt idx="8">
                  <c:v>270931.64597906393</c:v>
                </c:pt>
                <c:pt idx="9">
                  <c:v>290212.4489367053</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10887.502466904916</c:v>
                </c:pt>
                <c:pt idx="1">
                  <c:v>16614.810504553672</c:v>
                </c:pt>
                <c:pt idx="2">
                  <c:v>19116.040281676767</c:v>
                </c:pt>
                <c:pt idx="3">
                  <c:v>22237.757947780232</c:v>
                </c:pt>
                <c:pt idx="4">
                  <c:v>30857.388023574342</c:v>
                </c:pt>
                <c:pt idx="5">
                  <c:v>34204.119453795705</c:v>
                </c:pt>
                <c:pt idx="6">
                  <c:v>37676.641823980564</c:v>
                </c:pt>
                <c:pt idx="7">
                  <c:v>41278.648079155355</c:v>
                </c:pt>
                <c:pt idx="8">
                  <c:v>45013.928565771617</c:v>
                </c:pt>
                <c:pt idx="9">
                  <c:v>48886.373450584935</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1002175.617107021</c:v>
                </c:pt>
                <c:pt idx="1">
                  <c:v>2021021.4663880048</c:v>
                </c:pt>
                <c:pt idx="2">
                  <c:v>2391528.7157216868</c:v>
                </c:pt>
                <c:pt idx="3">
                  <c:v>2776863.5023549651</c:v>
                </c:pt>
                <c:pt idx="4">
                  <c:v>3176866.1718641566</c:v>
                </c:pt>
                <c:pt idx="5">
                  <c:v>4311833.9230592437</c:v>
                </c:pt>
                <c:pt idx="6">
                  <c:v>4757201.1058451943</c:v>
                </c:pt>
                <c:pt idx="7">
                  <c:v>5218922.7556711528</c:v>
                </c:pt>
                <c:pt idx="8">
                  <c:v>5697474.9043456074</c:v>
                </c:pt>
                <c:pt idx="9">
                  <c:v>6193346.0831625639</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6143962.7216014247</c:v>
                </c:pt>
                <c:pt idx="1">
                  <c:v>6295503.4760421291</c:v>
                </c:pt>
                <c:pt idx="2">
                  <c:v>6444726.863206042</c:v>
                </c:pt>
                <c:pt idx="3">
                  <c:v>6621393.0269701798</c:v>
                </c:pt>
                <c:pt idx="4">
                  <c:v>6794126.1771925781</c:v>
                </c:pt>
                <c:pt idx="5">
                  <c:v>6973517.4052053662</c:v>
                </c:pt>
                <c:pt idx="6">
                  <c:v>7159763.9408600722</c:v>
                </c:pt>
                <c:pt idx="7">
                  <c:v>7353068.2399711665</c:v>
                </c:pt>
                <c:pt idx="8">
                  <c:v>7553638.1144626439</c:v>
                </c:pt>
                <c:pt idx="9">
                  <c:v>7761686.8656300744</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8300833.7264869334</c:v>
                </c:pt>
                <c:pt idx="1">
                  <c:v>6539746.6338666128</c:v>
                </c:pt>
                <c:pt idx="2">
                  <c:v>5588211.5594663043</c:v>
                </c:pt>
                <c:pt idx="3">
                  <c:v>4132761.7146647642</c:v>
                </c:pt>
                <c:pt idx="4">
                  <c:v>5017947.8519114368</c:v>
                </c:pt>
                <c:pt idx="5">
                  <c:v>4777154.4196622735</c:v>
                </c:pt>
                <c:pt idx="6">
                  <c:v>4588019.7656243918</c:v>
                </c:pt>
                <c:pt idx="7">
                  <c:v>5305662.8304149611</c:v>
                </c:pt>
                <c:pt idx="8">
                  <c:v>5545839.0983716603</c:v>
                </c:pt>
                <c:pt idx="9">
                  <c:v>5793510.9773283266</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132976.19567432735</c:v>
                </c:pt>
                <c:pt idx="1">
                  <c:v>135092.18321889962</c:v>
                </c:pt>
                <c:pt idx="2">
                  <c:v>156426.85072634451</c:v>
                </c:pt>
                <c:pt idx="3">
                  <c:v>160037.58381089175</c:v>
                </c:pt>
                <c:pt idx="4">
                  <c:v>163759.71185230266</c:v>
                </c:pt>
                <c:pt idx="5">
                  <c:v>167596.246355618</c:v>
                </c:pt>
                <c:pt idx="6">
                  <c:v>171550.2747280974</c:v>
                </c:pt>
                <c:pt idx="7">
                  <c:v>175624.96211070596</c:v>
                </c:pt>
                <c:pt idx="8">
                  <c:v>179823.55325250007</c:v>
                </c:pt>
                <c:pt idx="9">
                  <c:v>184149.37442889396</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12702.086211389071</c:v>
                </c:pt>
                <c:pt idx="1">
                  <c:v>15577.756205715412</c:v>
                </c:pt>
                <c:pt idx="2">
                  <c:v>16478.577239405837</c:v>
                </c:pt>
                <c:pt idx="3">
                  <c:v>18024.13207107507</c:v>
                </c:pt>
                <c:pt idx="4">
                  <c:v>25902.389470801019</c:v>
                </c:pt>
                <c:pt idx="5">
                  <c:v>27544.980644024607</c:v>
                </c:pt>
                <c:pt idx="6">
                  <c:v>29247.889919346901</c:v>
                </c:pt>
                <c:pt idx="7">
                  <c:v>31012.872984382546</c:v>
                </c:pt>
                <c:pt idx="8">
                  <c:v>32841.731627009962</c:v>
                </c:pt>
                <c:pt idx="9">
                  <c:v>34736.314877106801</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937755.7510548</c:v>
                </c:pt>
                <c:pt idx="1">
                  <c:v>1885702.1408897536</c:v>
                </c:pt>
                <c:pt idx="2">
                  <c:v>2067717.7930673701</c:v>
                </c:pt>
                <c:pt idx="3">
                  <c:v>2257211.3890406718</c:v>
                </c:pt>
                <c:pt idx="4">
                  <c:v>2453703.9284486962</c:v>
                </c:pt>
                <c:pt idx="5">
                  <c:v>3497241.6252349722</c:v>
                </c:pt>
                <c:pt idx="6">
                  <c:v>3725522.727668426</c:v>
                </c:pt>
                <c:pt idx="7">
                  <c:v>3961844.7763965502</c:v>
                </c:pt>
                <c:pt idx="8">
                  <c:v>4206438.0968301604</c:v>
                </c:pt>
                <c:pt idx="9">
                  <c:v>4459539.0110179828</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6439908.7313673068</c:v>
                </c:pt>
                <c:pt idx="1">
                  <c:v>6899233.3359645279</c:v>
                </c:pt>
                <c:pt idx="2">
                  <c:v>7368433.5488873133</c:v>
                </c:pt>
                <c:pt idx="3">
                  <c:v>7877634.1194967097</c:v>
                </c:pt>
                <c:pt idx="4">
                  <c:v>8395833.5701639038</c:v>
                </c:pt>
                <c:pt idx="5">
                  <c:v>8934007.254202269</c:v>
                </c:pt>
                <c:pt idx="6">
                  <c:v>9492746.8611663878</c:v>
                </c:pt>
                <c:pt idx="7">
                  <c:v>10072659.758499669</c:v>
                </c:pt>
                <c:pt idx="8">
                  <c:v>10674369.381974101</c:v>
                </c:pt>
                <c:pt idx="9">
                  <c:v>11298515.635476394</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8483376.8763980642</c:v>
                </c:pt>
                <c:pt idx="1">
                  <c:v>6893469.289488514</c:v>
                </c:pt>
                <c:pt idx="2">
                  <c:v>6056989.1492574541</c:v>
                </c:pt>
                <c:pt idx="3">
                  <c:v>4913019.28509787</c:v>
                </c:pt>
                <c:pt idx="4">
                  <c:v>6012776.2542136479</c:v>
                </c:pt>
                <c:pt idx="5">
                  <c:v>5994824.38408018</c:v>
                </c:pt>
                <c:pt idx="6">
                  <c:v>6037047.0232817</c:v>
                </c:pt>
                <c:pt idx="7">
                  <c:v>6994814.6050554793</c:v>
                </c:pt>
                <c:pt idx="8">
                  <c:v>7484140.7597716572</c:v>
                </c:pt>
                <c:pt idx="9">
                  <c:v>7990252.8602483226</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138514.26575664108</c:v>
                </c:pt>
                <c:pt idx="1">
                  <c:v>146389.8461868196</c:v>
                </c:pt>
                <c:pt idx="2">
                  <c:v>173712.27506726212</c:v>
                </c:pt>
                <c:pt idx="3">
                  <c:v>183545.7609145396</c:v>
                </c:pt>
                <c:pt idx="4">
                  <c:v>193732.6376594537</c:v>
                </c:pt>
                <c:pt idx="5">
                  <c:v>204283.10754357089</c:v>
                </c:pt>
                <c:pt idx="6">
                  <c:v>215207.63954176131</c:v>
                </c:pt>
                <c:pt idx="7">
                  <c:v>226516.97595063422</c:v>
                </c:pt>
                <c:pt idx="8">
                  <c:v>238222.13913381772</c:v>
                </c:pt>
                <c:pt idx="9">
                  <c:v>250334.43842772063</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12702.086211389071</c:v>
                </c:pt>
                <c:pt idx="1">
                  <c:v>16846.48600002559</c:v>
                </c:pt>
                <c:pt idx="2">
                  <c:v>18419.733824700412</c:v>
                </c:pt>
                <c:pt idx="3">
                  <c:v>20664.10502707569</c:v>
                </c:pt>
                <c:pt idx="4">
                  <c:v>29268.354989701813</c:v>
                </c:pt>
                <c:pt idx="5">
                  <c:v>31664.922439159182</c:v>
                </c:pt>
                <c:pt idx="6">
                  <c:v>34150.620655557039</c:v>
                </c:pt>
                <c:pt idx="7">
                  <c:v>36728.056242593222</c:v>
                </c:pt>
                <c:pt idx="8">
                  <c:v>39399.904415806712</c:v>
                </c:pt>
                <c:pt idx="9">
                  <c:v>42168.910704409784</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1014905.4629114859</c:v>
                </c:pt>
                <c:pt idx="1">
                  <c:v>2043087.5530773932</c:v>
                </c:pt>
                <c:pt idx="2">
                  <c:v>2308517.4737144578</c:v>
                </c:pt>
                <c:pt idx="3">
                  <c:v>2584698.9547207118</c:v>
                </c:pt>
                <c:pt idx="4">
                  <c:v>2871250.5746907471</c:v>
                </c:pt>
                <c:pt idx="5">
                  <c:v>4008318.720235242</c:v>
                </c:pt>
                <c:pt idx="6">
                  <c:v>4333704.4707187479</c:v>
                </c:pt>
                <c:pt idx="7">
                  <c:v>4670810.9225809267</c:v>
                </c:pt>
                <c:pt idx="8">
                  <c:v>5019976.7495767307</c:v>
                </c:pt>
                <c:pt idx="9">
                  <c:v>5381549.4841307634</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6883827.7460161308</c:v>
                </c:pt>
                <c:pt idx="1">
                  <c:v>7804828.1258481285</c:v>
                </c:pt>
                <c:pt idx="2">
                  <c:v>8753993.5774092209</c:v>
                </c:pt>
                <c:pt idx="3">
                  <c:v>9761995.7582865059</c:v>
                </c:pt>
                <c:pt idx="4">
                  <c:v>10798394.65962089</c:v>
                </c:pt>
                <c:pt idx="5">
                  <c:v>11874742.027697625</c:v>
                </c:pt>
                <c:pt idx="6">
                  <c:v>12992221.241625858</c:v>
                </c:pt>
                <c:pt idx="7">
                  <c:v>14152047.036292423</c:v>
                </c:pt>
                <c:pt idx="8">
                  <c:v>15355466.283241287</c:v>
                </c:pt>
                <c:pt idx="9">
                  <c:v>16603758.79024587</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8665920.0263091959</c:v>
                </c:pt>
                <c:pt idx="1">
                  <c:v>7247191.9451104151</c:v>
                </c:pt>
                <c:pt idx="2">
                  <c:v>6525766.7390486039</c:v>
                </c:pt>
                <c:pt idx="3">
                  <c:v>5693276.8555309772</c:v>
                </c:pt>
                <c:pt idx="4">
                  <c:v>7007604.6565158563</c:v>
                </c:pt>
                <c:pt idx="5">
                  <c:v>7212494.3484980864</c:v>
                </c:pt>
                <c:pt idx="6">
                  <c:v>7486074.2809390072</c:v>
                </c:pt>
                <c:pt idx="7">
                  <c:v>8683966.3796959985</c:v>
                </c:pt>
                <c:pt idx="8">
                  <c:v>9422442.421171654</c:v>
                </c:pt>
                <c:pt idx="9">
                  <c:v>10186994.743168317</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145898.35919972602</c:v>
                </c:pt>
                <c:pt idx="1">
                  <c:v>161453.39681071287</c:v>
                </c:pt>
                <c:pt idx="2">
                  <c:v>196759.50752181883</c:v>
                </c:pt>
                <c:pt idx="3">
                  <c:v>214889.99705273681</c:v>
                </c:pt>
                <c:pt idx="4">
                  <c:v>233696.53873565511</c:v>
                </c:pt>
                <c:pt idx="5">
                  <c:v>253198.92246084139</c:v>
                </c:pt>
                <c:pt idx="6">
                  <c:v>273417.45929331321</c:v>
                </c:pt>
                <c:pt idx="7">
                  <c:v>294372.99440387182</c:v>
                </c:pt>
                <c:pt idx="8">
                  <c:v>316086.92030890798</c:v>
                </c:pt>
                <c:pt idx="9">
                  <c:v>338581.19042615622</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12702.086211389071</c:v>
                </c:pt>
                <c:pt idx="1">
                  <c:v>19383.945588645951</c:v>
                </c:pt>
                <c:pt idx="2">
                  <c:v>22302.046995289562</c:v>
                </c:pt>
                <c:pt idx="3">
                  <c:v>25944.050939076937</c:v>
                </c:pt>
                <c:pt idx="4">
                  <c:v>36000.286027503396</c:v>
                </c:pt>
                <c:pt idx="5">
                  <c:v>39904.806029428328</c:v>
                </c:pt>
                <c:pt idx="6">
                  <c:v>43956.082127977323</c:v>
                </c:pt>
                <c:pt idx="7">
                  <c:v>48158.422759014582</c:v>
                </c:pt>
                <c:pt idx="8">
                  <c:v>52516.249993400219</c:v>
                </c:pt>
                <c:pt idx="9">
                  <c:v>57034.102359015764</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1169204.886624858</c:v>
                </c:pt>
                <c:pt idx="1">
                  <c:v>2357858.3774526725</c:v>
                </c:pt>
                <c:pt idx="2">
                  <c:v>2790116.8350086347</c:v>
                </c:pt>
                <c:pt idx="3">
                  <c:v>3239674.0860807924</c:v>
                </c:pt>
                <c:pt idx="4">
                  <c:v>3706343.8671748494</c:v>
                </c:pt>
                <c:pt idx="5">
                  <c:v>5030472.9102357849</c:v>
                </c:pt>
                <c:pt idx="6">
                  <c:v>5550067.9568193937</c:v>
                </c:pt>
                <c:pt idx="7">
                  <c:v>6088743.2149496777</c:v>
                </c:pt>
                <c:pt idx="8">
                  <c:v>6647054.055069875</c:v>
                </c:pt>
                <c:pt idx="9">
                  <c:v>7225570.4303563247</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7021671.6818302013</c:v>
                </c:pt>
                <c:pt idx="1">
                  <c:v>7194861.115476721</c:v>
                </c:pt>
                <c:pt idx="2">
                  <c:v>7365402.1293783356</c:v>
                </c:pt>
                <c:pt idx="3">
                  <c:v>7567306.3165373495</c:v>
                </c:pt>
                <c:pt idx="4">
                  <c:v>7764715.6310772337</c:v>
                </c:pt>
                <c:pt idx="5">
                  <c:v>7969734.177377563</c:v>
                </c:pt>
                <c:pt idx="6">
                  <c:v>8182587.3609829415</c:v>
                </c:pt>
                <c:pt idx="7">
                  <c:v>8403506.5599670485</c:v>
                </c:pt>
                <c:pt idx="8">
                  <c:v>8632729.2736715954</c:v>
                </c:pt>
                <c:pt idx="9">
                  <c:v>8870499.2750058006</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9486667.1159850676</c:v>
                </c:pt>
                <c:pt idx="1">
                  <c:v>7473996.1529904157</c:v>
                </c:pt>
                <c:pt idx="2">
                  <c:v>6386527.4965329207</c:v>
                </c:pt>
                <c:pt idx="3">
                  <c:v>4723156.2453311598</c:v>
                </c:pt>
                <c:pt idx="4">
                  <c:v>5734797.5450416431</c:v>
                </c:pt>
                <c:pt idx="5">
                  <c:v>5459605.0510425987</c:v>
                </c:pt>
                <c:pt idx="6">
                  <c:v>5243451.1607135916</c:v>
                </c:pt>
                <c:pt idx="7">
                  <c:v>6063614.6633313857</c:v>
                </c:pt>
                <c:pt idx="8">
                  <c:v>6338101.82671047</c:v>
                </c:pt>
                <c:pt idx="9">
                  <c:v>6621155.4026609464</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151972.79505637416</c:v>
                </c:pt>
                <c:pt idx="1">
                  <c:v>154391.0665358853</c:v>
                </c:pt>
                <c:pt idx="2">
                  <c:v>178773.5436872509</c:v>
                </c:pt>
                <c:pt idx="3">
                  <c:v>182900.09578387631</c:v>
                </c:pt>
                <c:pt idx="4">
                  <c:v>187153.95640263165</c:v>
                </c:pt>
                <c:pt idx="5">
                  <c:v>191538.56726356348</c:v>
                </c:pt>
                <c:pt idx="6">
                  <c:v>196057.45683211135</c:v>
                </c:pt>
                <c:pt idx="7">
                  <c:v>200714.24241223544</c:v>
                </c:pt>
                <c:pt idx="8">
                  <c:v>205512.63228857156</c:v>
                </c:pt>
                <c:pt idx="9">
                  <c:v>210456.42791873601</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14516.669955873225</c:v>
                </c:pt>
                <c:pt idx="1">
                  <c:v>17803.149949389044</c:v>
                </c:pt>
                <c:pt idx="2">
                  <c:v>18832.659702178105</c:v>
                </c:pt>
                <c:pt idx="3">
                  <c:v>20599.008081228658</c:v>
                </c:pt>
                <c:pt idx="4">
                  <c:v>29602.730823772599</c:v>
                </c:pt>
                <c:pt idx="5">
                  <c:v>31479.977878885271</c:v>
                </c:pt>
                <c:pt idx="6">
                  <c:v>33426.159907825036</c:v>
                </c:pt>
                <c:pt idx="7">
                  <c:v>35443.283410722914</c:v>
                </c:pt>
                <c:pt idx="8">
                  <c:v>37533.407573725679</c:v>
                </c:pt>
                <c:pt idx="9">
                  <c:v>39698.645573836358</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1071720.8583483431</c:v>
                </c:pt>
                <c:pt idx="1">
                  <c:v>2155088.1610168614</c:v>
                </c:pt>
                <c:pt idx="2">
                  <c:v>2363106.0492198518</c:v>
                </c:pt>
                <c:pt idx="3">
                  <c:v>2579670.1589036253</c:v>
                </c:pt>
                <c:pt idx="4">
                  <c:v>2804233.0610842244</c:v>
                </c:pt>
                <c:pt idx="5">
                  <c:v>3996847.5716971117</c:v>
                </c:pt>
                <c:pt idx="6">
                  <c:v>4257740.2601924874</c:v>
                </c:pt>
                <c:pt idx="7">
                  <c:v>4527822.6015960583</c:v>
                </c:pt>
                <c:pt idx="8">
                  <c:v>4807357.8249487551</c:v>
                </c:pt>
                <c:pt idx="9">
                  <c:v>5096616.0125919813</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7359895.6929912092</c:v>
                </c:pt>
                <c:pt idx="1">
                  <c:v>7884838.0982451765</c:v>
                </c:pt>
                <c:pt idx="2">
                  <c:v>8421066.9130140748</c:v>
                </c:pt>
                <c:pt idx="3">
                  <c:v>9003010.4222819563</c:v>
                </c:pt>
                <c:pt idx="4">
                  <c:v>9595238.3659016062</c:v>
                </c:pt>
                <c:pt idx="5">
                  <c:v>10210294.004802596</c:v>
                </c:pt>
                <c:pt idx="6">
                  <c:v>10848853.555618731</c:v>
                </c:pt>
                <c:pt idx="7">
                  <c:v>11511611.152571054</c:v>
                </c:pt>
                <c:pt idx="8">
                  <c:v>12199279.293684689</c:v>
                </c:pt>
                <c:pt idx="9">
                  <c:v>12912589.297687309</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9695287.8587406464</c:v>
                </c:pt>
                <c:pt idx="1">
                  <c:v>7878250.6165583031</c:v>
                </c:pt>
                <c:pt idx="2">
                  <c:v>6922273.3134370921</c:v>
                </c:pt>
                <c:pt idx="3">
                  <c:v>5614879.1829689955</c:v>
                </c:pt>
                <c:pt idx="4">
                  <c:v>6871744.2905298844</c:v>
                </c:pt>
                <c:pt idx="5">
                  <c:v>6851227.8675202066</c:v>
                </c:pt>
                <c:pt idx="6">
                  <c:v>6899482.3123219442</c:v>
                </c:pt>
                <c:pt idx="7">
                  <c:v>7994073.834349121</c:v>
                </c:pt>
                <c:pt idx="8">
                  <c:v>8553303.7254533246</c:v>
                </c:pt>
                <c:pt idx="9">
                  <c:v>9131717.5545695126</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158302.01800758982</c:v>
                </c:pt>
                <c:pt idx="1">
                  <c:v>167302.68135636527</c:v>
                </c:pt>
                <c:pt idx="2">
                  <c:v>198528.31436258531</c:v>
                </c:pt>
                <c:pt idx="3">
                  <c:v>209766.58390233101</c:v>
                </c:pt>
                <c:pt idx="4">
                  <c:v>221408.72875366142</c:v>
                </c:pt>
                <c:pt idx="5">
                  <c:v>233466.40862122391</c:v>
                </c:pt>
                <c:pt idx="6">
                  <c:v>245951.58804772724</c:v>
                </c:pt>
                <c:pt idx="7">
                  <c:v>258876.54394358202</c:v>
                </c:pt>
                <c:pt idx="8">
                  <c:v>272253.87329579174</c:v>
                </c:pt>
                <c:pt idx="9">
                  <c:v>286096.50106025219</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14516.669955873225</c:v>
                </c:pt>
                <c:pt idx="1">
                  <c:v>19253.126857172108</c:v>
                </c:pt>
                <c:pt idx="2">
                  <c:v>21051.124371086189</c:v>
                </c:pt>
                <c:pt idx="3">
                  <c:v>23616.12003094365</c:v>
                </c:pt>
                <c:pt idx="4">
                  <c:v>33449.548559659219</c:v>
                </c:pt>
                <c:pt idx="5">
                  <c:v>36188.482787610497</c:v>
                </c:pt>
                <c:pt idx="6">
                  <c:v>39029.280749208054</c:v>
                </c:pt>
                <c:pt idx="7">
                  <c:v>41974.921420106548</c:v>
                </c:pt>
                <c:pt idx="8">
                  <c:v>45028.462189493395</c:v>
                </c:pt>
                <c:pt idx="9">
                  <c:v>48193.04080503976</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1159891.9576131271</c:v>
                </c:pt>
                <c:pt idx="1">
                  <c:v>2334957.2035170216</c:v>
                </c:pt>
                <c:pt idx="2">
                  <c:v>2638305.6842450956</c:v>
                </c:pt>
                <c:pt idx="3">
                  <c:v>2953941.6625379571</c:v>
                </c:pt>
                <c:pt idx="4">
                  <c:v>3281429.2282179971</c:v>
                </c:pt>
                <c:pt idx="5">
                  <c:v>4580935.6802688492</c:v>
                </c:pt>
                <c:pt idx="6">
                  <c:v>4952805.1093928562</c:v>
                </c:pt>
                <c:pt idx="7">
                  <c:v>5338069.6258067749</c:v>
                </c:pt>
                <c:pt idx="8">
                  <c:v>5737116.2852305509</c:v>
                </c:pt>
                <c:pt idx="9">
                  <c:v>6150342.267578016</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7867231.7097327225</c:v>
                </c:pt>
                <c:pt idx="1">
                  <c:v>8919803.5723978635</c:v>
                </c:pt>
                <c:pt idx="2">
                  <c:v>10004564.088467684</c:v>
                </c:pt>
                <c:pt idx="3">
                  <c:v>11156566.580898866</c:v>
                </c:pt>
                <c:pt idx="4">
                  <c:v>12341022.468138164</c:v>
                </c:pt>
                <c:pt idx="5">
                  <c:v>13571133.745940145</c:v>
                </c:pt>
                <c:pt idx="6">
                  <c:v>14848252.847572412</c:v>
                </c:pt>
                <c:pt idx="7">
                  <c:v>16173768.041477058</c:v>
                </c:pt>
                <c:pt idx="8">
                  <c:v>17549104.323704332</c:v>
                </c:pt>
                <c:pt idx="9">
                  <c:v>18975724.331709567</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9903908.6014962252</c:v>
                </c:pt>
                <c:pt idx="1">
                  <c:v>8282505.0801261906</c:v>
                </c:pt>
                <c:pt idx="2">
                  <c:v>7458019.1303412635</c:v>
                </c:pt>
                <c:pt idx="3">
                  <c:v>6506602.1206068322</c:v>
                </c:pt>
                <c:pt idx="4">
                  <c:v>8008691.0360181239</c:v>
                </c:pt>
                <c:pt idx="5">
                  <c:v>8242850.6839978145</c:v>
                </c:pt>
                <c:pt idx="6">
                  <c:v>8555513.4639302958</c:v>
                </c:pt>
                <c:pt idx="7">
                  <c:v>9924533.0053668562</c:v>
                </c:pt>
                <c:pt idx="8">
                  <c:v>10768505.624196177</c:v>
                </c:pt>
                <c:pt idx="9">
                  <c:v>11642279.706478078</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166740.98194254408</c:v>
                </c:pt>
                <c:pt idx="1">
                  <c:v>184518.1677836719</c:v>
                </c:pt>
                <c:pt idx="2">
                  <c:v>224868.00859636444</c:v>
                </c:pt>
                <c:pt idx="3">
                  <c:v>245588.56806027069</c:v>
                </c:pt>
                <c:pt idx="4">
                  <c:v>267081.75855503447</c:v>
                </c:pt>
                <c:pt idx="5">
                  <c:v>289370.19709810452</c:v>
                </c:pt>
                <c:pt idx="6">
                  <c:v>312477.09633521514</c:v>
                </c:pt>
                <c:pt idx="7">
                  <c:v>336426.27931871073</c:v>
                </c:pt>
                <c:pt idx="8">
                  <c:v>361242.19463875203</c:v>
                </c:pt>
                <c:pt idx="9">
                  <c:v>386949.93191560713</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14516.669955873225</c:v>
                </c:pt>
                <c:pt idx="1">
                  <c:v>22153.080672738233</c:v>
                </c:pt>
                <c:pt idx="2">
                  <c:v>25488.053708902364</c:v>
                </c:pt>
                <c:pt idx="3">
                  <c:v>29650.343930373649</c:v>
                </c:pt>
                <c:pt idx="4">
                  <c:v>41143.184031432465</c:v>
                </c:pt>
                <c:pt idx="5">
                  <c:v>45605.492605060957</c:v>
                </c:pt>
                <c:pt idx="6">
                  <c:v>50235.522431974096</c:v>
                </c:pt>
                <c:pt idx="7">
                  <c:v>55038.197438873816</c:v>
                </c:pt>
                <c:pt idx="8">
                  <c:v>60018.571421028835</c:v>
                </c:pt>
                <c:pt idx="9">
                  <c:v>65181.8312674466</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1336234.1561426951</c:v>
                </c:pt>
                <c:pt idx="1">
                  <c:v>2694695.2885173406</c:v>
                </c:pt>
                <c:pt idx="2">
                  <c:v>3188704.9542955835</c:v>
                </c:pt>
                <c:pt idx="3">
                  <c:v>3702484.669806621</c:v>
                </c:pt>
                <c:pt idx="4">
                  <c:v>4235821.5624855431</c:v>
                </c:pt>
                <c:pt idx="5">
                  <c:v>5749111.8974123271</c:v>
                </c:pt>
                <c:pt idx="6">
                  <c:v>6342934.807793594</c:v>
                </c:pt>
                <c:pt idx="7">
                  <c:v>6958563.6742282053</c:v>
                </c:pt>
                <c:pt idx="8">
                  <c:v>7596633.2057941444</c:v>
                </c:pt>
                <c:pt idx="9">
                  <c:v>8257794.7775500873</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7899380.6420589751</c:v>
                </c:pt>
                <c:pt idx="1">
                  <c:v>8094218.7549113091</c:v>
                </c:pt>
                <c:pt idx="2">
                  <c:v>8286077.3955506254</c:v>
                </c:pt>
                <c:pt idx="3">
                  <c:v>8513219.6061045174</c:v>
                </c:pt>
                <c:pt idx="4">
                  <c:v>8735305.0849618856</c:v>
                </c:pt>
                <c:pt idx="5">
                  <c:v>8965950.9495497569</c:v>
                </c:pt>
                <c:pt idx="6">
                  <c:v>9205410.7811058071</c:v>
                </c:pt>
                <c:pt idx="7">
                  <c:v>9453944.8799629286</c:v>
                </c:pt>
                <c:pt idx="8">
                  <c:v>9711820.4328805432</c:v>
                </c:pt>
                <c:pt idx="9">
                  <c:v>9979311.6843815241</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10672500.505483201</c:v>
                </c:pt>
                <c:pt idx="1">
                  <c:v>8408245.6721142177</c:v>
                </c:pt>
                <c:pt idx="2">
                  <c:v>7184843.4335995344</c:v>
                </c:pt>
                <c:pt idx="3">
                  <c:v>5313550.775997554</c:v>
                </c:pt>
                <c:pt idx="4">
                  <c:v>6451647.2381718475</c:v>
                </c:pt>
                <c:pt idx="5">
                  <c:v>6142055.6824229229</c:v>
                </c:pt>
                <c:pt idx="6">
                  <c:v>5898882.5558027904</c:v>
                </c:pt>
                <c:pt idx="7">
                  <c:v>6821566.4962478075</c:v>
                </c:pt>
                <c:pt idx="8">
                  <c:v>7130364.5550492778</c:v>
                </c:pt>
                <c:pt idx="9">
                  <c:v>7448799.8279935634</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170969.39443842089</c:v>
                </c:pt>
                <c:pt idx="1">
                  <c:v>173689.94985287095</c:v>
                </c:pt>
                <c:pt idx="2">
                  <c:v>201120.23664815724</c:v>
                </c:pt>
                <c:pt idx="3">
                  <c:v>205762.60775686085</c:v>
                </c:pt>
                <c:pt idx="4">
                  <c:v>210548.20095296056</c:v>
                </c:pt>
                <c:pt idx="5">
                  <c:v>215480.88817150888</c:v>
                </c:pt>
                <c:pt idx="6">
                  <c:v>220564.63893612524</c:v>
                </c:pt>
                <c:pt idx="7">
                  <c:v>225803.52271376483</c:v>
                </c:pt>
                <c:pt idx="8">
                  <c:v>231201.71132464297</c:v>
                </c:pt>
                <c:pt idx="9">
                  <c:v>236763.48140857797</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16331.253700357376</c:v>
                </c:pt>
                <c:pt idx="1">
                  <c:v>20028.543693062671</c:v>
                </c:pt>
                <c:pt idx="2">
                  <c:v>21186.742164950363</c:v>
                </c:pt>
                <c:pt idx="3">
                  <c:v>23173.884091382235</c:v>
                </c:pt>
                <c:pt idx="4">
                  <c:v>33303.072176744172</c:v>
                </c:pt>
                <c:pt idx="5">
                  <c:v>35414.975113745924</c:v>
                </c:pt>
                <c:pt idx="6">
                  <c:v>37604.429896303162</c:v>
                </c:pt>
                <c:pt idx="7">
                  <c:v>39873.693837063271</c:v>
                </c:pt>
                <c:pt idx="8">
                  <c:v>42225.083520441382</c:v>
                </c:pt>
                <c:pt idx="9">
                  <c:v>44660.976270565894</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1205685.9656418858</c:v>
                </c:pt>
                <c:pt idx="1">
                  <c:v>2424474.1811439688</c:v>
                </c:pt>
                <c:pt idx="2">
                  <c:v>2658494.3053723332</c:v>
                </c:pt>
                <c:pt idx="3">
                  <c:v>2902128.928766578</c:v>
                </c:pt>
                <c:pt idx="4">
                  <c:v>3154762.1937197521</c:v>
                </c:pt>
                <c:pt idx="5">
                  <c:v>4496453.5181592498</c:v>
                </c:pt>
                <c:pt idx="6">
                  <c:v>4789957.7927165478</c:v>
                </c:pt>
                <c:pt idx="7">
                  <c:v>5093800.4267955646</c:v>
                </c:pt>
                <c:pt idx="8">
                  <c:v>5408277.5530673489</c:v>
                </c:pt>
                <c:pt idx="9">
                  <c:v>5733693.0141659779</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8870442.8605258223</c:v>
                </c:pt>
                <c:pt idx="1">
                  <c:v>9473700.2771408316</c:v>
                </c:pt>
                <c:pt idx="2">
                  <c:v>10128386.725067198</c:v>
                </c:pt>
                <c:pt idx="3">
                  <c:v>10794643.161639305</c:v>
                </c:pt>
                <c:pt idx="4">
                  <c:v>11486580.755402917</c:v>
                </c:pt>
                <c:pt idx="5">
                  <c:v>12204960.250071071</c:v>
                </c:pt>
                <c:pt idx="6">
                  <c:v>12950562.546642434</c:v>
                </c:pt>
                <c:pt idx="7">
                  <c:v>13724189.205395272</c:v>
                </c:pt>
                <c:pt idx="8">
                  <c:v>14526662.95989822</c:v>
                </c:pt>
                <c:pt idx="9">
                  <c:v>19205786.003690265</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8863031.9436280895</c:v>
                </c:pt>
                <c:pt idx="1">
                  <c:v>7787557.4776167274</c:v>
                </c:pt>
                <c:pt idx="2">
                  <c:v>6316739.0808401192</c:v>
                </c:pt>
                <c:pt idx="3">
                  <c:v>7730712.326846119</c:v>
                </c:pt>
                <c:pt idx="4">
                  <c:v>7707631.3509602314</c:v>
                </c:pt>
                <c:pt idx="5">
                  <c:v>7761917.6013621856</c:v>
                </c:pt>
                <c:pt idx="6">
                  <c:v>8993333.0636427607</c:v>
                </c:pt>
                <c:pt idx="7">
                  <c:v>9622466.6911349893</c:v>
                </c:pt>
                <c:pt idx="8">
                  <c:v>10273182.2488907</c:v>
                </c:pt>
                <c:pt idx="9">
                  <c:v>10477949.974405743</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188215.51652591091</c:v>
                </c:pt>
                <c:pt idx="1">
                  <c:v>223344.35365790845</c:v>
                </c:pt>
                <c:pt idx="2">
                  <c:v>235987.40689012237</c:v>
                </c:pt>
                <c:pt idx="3">
                  <c:v>249084.81984786905</c:v>
                </c:pt>
                <c:pt idx="4">
                  <c:v>262649.70969887683</c:v>
                </c:pt>
                <c:pt idx="5">
                  <c:v>276695.53655369312</c:v>
                </c:pt>
                <c:pt idx="6">
                  <c:v>291236.11193652969</c:v>
                </c:pt>
                <c:pt idx="7">
                  <c:v>306285.60745776561</c:v>
                </c:pt>
                <c:pt idx="8">
                  <c:v>321858.5636927837</c:v>
                </c:pt>
                <c:pt idx="9">
                  <c:v>326396.96808127471</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21659.767714318616</c:v>
                </c:pt>
                <c:pt idx="1">
                  <c:v>23682.514917471959</c:v>
                </c:pt>
                <c:pt idx="2">
                  <c:v>26568.135034811603</c:v>
                </c:pt>
                <c:pt idx="3">
                  <c:v>37630.742129616621</c:v>
                </c:pt>
                <c:pt idx="4">
                  <c:v>40712.043136061802</c:v>
                </c:pt>
                <c:pt idx="5">
                  <c:v>43907.940842859054</c:v>
                </c:pt>
                <c:pt idx="6">
                  <c:v>47221.786597619859</c:v>
                </c:pt>
                <c:pt idx="7">
                  <c:v>50657.019963180064</c:v>
                </c:pt>
                <c:pt idx="8">
                  <c:v>54217.170905669722</c:v>
                </c:pt>
                <c:pt idx="9">
                  <c:v>54981.666476478029</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2626826.8539566486</c:v>
                </c:pt>
                <c:pt idx="1">
                  <c:v>2968093.894775732</c:v>
                </c:pt>
                <c:pt idx="2">
                  <c:v>3323184.370355201</c:v>
                </c:pt>
                <c:pt idx="3">
                  <c:v>3691607.8817452462</c:v>
                </c:pt>
                <c:pt idx="4">
                  <c:v>5153552.6403024541</c:v>
                </c:pt>
                <c:pt idx="5">
                  <c:v>5571905.7480669627</c:v>
                </c:pt>
                <c:pt idx="6">
                  <c:v>6005328.3290326204</c:v>
                </c:pt>
                <c:pt idx="7">
                  <c:v>6454255.8208843684</c:v>
                </c:pt>
                <c:pt idx="8">
                  <c:v>6919135.0510252677</c:v>
                </c:pt>
                <c:pt idx="9">
                  <c:v>7037679.2547111977</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8850635.6734493114</c:v>
                </c:pt>
                <c:pt idx="1">
                  <c:v>10034779.018947594</c:v>
                </c:pt>
                <c:pt idx="2">
                  <c:v>11255134.599526143</c:v>
                </c:pt>
                <c:pt idx="3">
                  <c:v>12551137.403511222</c:v>
                </c:pt>
                <c:pt idx="4">
                  <c:v>13883650.276655432</c:v>
                </c:pt>
                <c:pt idx="5">
                  <c:v>15267525.464182662</c:v>
                </c:pt>
                <c:pt idx="6">
                  <c:v>16704284.453518962</c:v>
                </c:pt>
                <c:pt idx="7">
                  <c:v>18195489.046661686</c:v>
                </c:pt>
                <c:pt idx="8">
                  <c:v>19742742.36416737</c:v>
                </c:pt>
                <c:pt idx="9">
                  <c:v>21347689.873173263</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11141897.176683251</c:v>
                </c:pt>
                <c:pt idx="1">
                  <c:v>9317818.2151419632</c:v>
                </c:pt>
                <c:pt idx="2">
                  <c:v>8390271.5216339193</c:v>
                </c:pt>
                <c:pt idx="3">
                  <c:v>7319927.3856826853</c:v>
                </c:pt>
                <c:pt idx="4">
                  <c:v>9009777.4155203868</c:v>
                </c:pt>
                <c:pt idx="5">
                  <c:v>9273207.0194975398</c:v>
                </c:pt>
                <c:pt idx="6">
                  <c:v>9624952.6469215825</c:v>
                </c:pt>
                <c:pt idx="7">
                  <c:v>11165099.631037712</c:v>
                </c:pt>
                <c:pt idx="8">
                  <c:v>12114568.827220699</c:v>
                </c:pt>
                <c:pt idx="9">
                  <c:v>13097564.669787837</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187583.60468536205</c:v>
                </c:pt>
                <c:pt idx="1">
                  <c:v>207582.93875663087</c:v>
                </c:pt>
                <c:pt idx="2">
                  <c:v>252976.50967090996</c:v>
                </c:pt>
                <c:pt idx="3">
                  <c:v>276287.1390678045</c:v>
                </c:pt>
                <c:pt idx="4">
                  <c:v>300466.97837441374</c:v>
                </c:pt>
                <c:pt idx="5">
                  <c:v>325541.47173536755</c:v>
                </c:pt>
                <c:pt idx="6">
                  <c:v>351536.73337711702</c:v>
                </c:pt>
                <c:pt idx="7">
                  <c:v>378479.56423354952</c:v>
                </c:pt>
                <c:pt idx="8">
                  <c:v>406397.46896859596</c:v>
                </c:pt>
                <c:pt idx="9">
                  <c:v>435318.67340505798</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16331.253700357376</c:v>
                </c:pt>
                <c:pt idx="1">
                  <c:v>24922.215756830512</c:v>
                </c:pt>
                <c:pt idx="2">
                  <c:v>28674.060422515151</c:v>
                </c:pt>
                <c:pt idx="3">
                  <c:v>33356.636921670346</c:v>
                </c:pt>
                <c:pt idx="4">
                  <c:v>46286.082035361513</c:v>
                </c:pt>
                <c:pt idx="5">
                  <c:v>51306.179180693565</c:v>
                </c:pt>
                <c:pt idx="6">
                  <c:v>56514.962735970847</c:v>
                </c:pt>
                <c:pt idx="7">
                  <c:v>61917.972118733036</c:v>
                </c:pt>
                <c:pt idx="8">
                  <c:v>67520.89284865743</c:v>
                </c:pt>
                <c:pt idx="9">
                  <c:v>73329.560175877414</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1503263.4256605317</c:v>
                </c:pt>
                <c:pt idx="1">
                  <c:v>3031532.1995820077</c:v>
                </c:pt>
                <c:pt idx="2">
                  <c:v>3587293.0735825305</c:v>
                </c:pt>
                <c:pt idx="3">
                  <c:v>4165295.2535324479</c:v>
                </c:pt>
                <c:pt idx="4">
                  <c:v>4765299.2577962354</c:v>
                </c:pt>
                <c:pt idx="5">
                  <c:v>6467750.8845888665</c:v>
                </c:pt>
                <c:pt idx="6">
                  <c:v>7135801.6587677915</c:v>
                </c:pt>
                <c:pt idx="7">
                  <c:v>7828384.1335067293</c:v>
                </c:pt>
                <c:pt idx="8">
                  <c:v>8546212.356518412</c:v>
                </c:pt>
                <c:pt idx="9">
                  <c:v>9290019.1247438472</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5157318.6296776216</c:v>
                </c:pt>
                <c:pt idx="1">
                  <c:v>5288138.4193084687</c:v>
                </c:pt>
                <c:pt idx="2">
                  <c:v>5424140.685220845</c:v>
                </c:pt>
                <c:pt idx="3">
                  <c:v>5565480.3985501602</c:v>
                </c:pt>
                <c:pt idx="4">
                  <c:v>5712316.6562867267</c:v>
                </c:pt>
                <c:pt idx="5">
                  <c:v>5864812.7843215028</c:v>
                </c:pt>
                <c:pt idx="6">
                  <c:v>6023136.4429633217</c:v>
                </c:pt>
                <c:pt idx="7">
                  <c:v>6187459.7349852519</c:v>
                </c:pt>
                <c:pt idx="8">
                  <c:v>6357959.3162590405</c:v>
                </c:pt>
                <c:pt idx="9">
                  <c:v>6534816.5090379538</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12420119.24538024</c:v>
                </c:pt>
                <c:pt idx="1">
                  <c:v>12098767.618316643</c:v>
                </c:pt>
                <c:pt idx="2">
                  <c:v>13283240.501888784</c:v>
                </c:pt>
                <c:pt idx="3">
                  <c:v>13828556.68474514</c:v>
                </c:pt>
                <c:pt idx="4">
                  <c:v>14873860.612484092</c:v>
                </c:pt>
                <c:pt idx="5">
                  <c:v>15671100.085530985</c:v>
                </c:pt>
                <c:pt idx="6">
                  <c:v>16584550.186675349</c:v>
                </c:pt>
                <c:pt idx="7">
                  <c:v>17509072.256223209</c:v>
                </c:pt>
                <c:pt idx="8">
                  <c:v>18272504.364264563</c:v>
                </c:pt>
                <c:pt idx="9">
                  <c:v>19059762.265567869</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80252.969787544789</c:v>
                </c:pt>
                <c:pt idx="1">
                  <c:v>82945.327483643065</c:v>
                </c:pt>
                <c:pt idx="2">
                  <c:v>115815.90838643059</c:v>
                </c:pt>
                <c:pt idx="3">
                  <c:v>120879.48763681408</c:v>
                </c:pt>
                <c:pt idx="4">
                  <c:v>126099.28369385832</c:v>
                </c:pt>
                <c:pt idx="5">
                  <c:v>131479.51979812959</c:v>
                </c:pt>
                <c:pt idx="6">
                  <c:v>137024.52563309422</c:v>
                </c:pt>
                <c:pt idx="7">
                  <c:v>142738.73989353809</c:v>
                </c:pt>
                <c:pt idx="8">
                  <c:v>148626.71291414657</c:v>
                </c:pt>
                <c:pt idx="9">
                  <c:v>154693.10935962194</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5042.3048067469181</c:v>
                </c:pt>
                <c:pt idx="1">
                  <c:v>5042.3048067469181</c:v>
                </c:pt>
                <c:pt idx="2">
                  <c:v>5042.3048067469181</c:v>
                </c:pt>
                <c:pt idx="3">
                  <c:v>5042.3048067469181</c:v>
                </c:pt>
                <c:pt idx="4">
                  <c:v>5457.9528833454488</c:v>
                </c:pt>
                <c:pt idx="5">
                  <c:v>5567.1119410123583</c:v>
                </c:pt>
                <c:pt idx="6">
                  <c:v>5678.4541798326054</c:v>
                </c:pt>
                <c:pt idx="7">
                  <c:v>5792.0232634292561</c:v>
                </c:pt>
                <c:pt idx="8">
                  <c:v>5907.8637286978428</c:v>
                </c:pt>
                <c:pt idx="9">
                  <c:v>6026.0210032717987</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80379.046960624924</c:v>
                </c:pt>
                <c:pt idx="1">
                  <c:v>85603.685013065537</c:v>
                </c:pt>
                <c:pt idx="2">
                  <c:v>91035.299111429762</c:v>
                </c:pt>
                <c:pt idx="3">
                  <c:v>96680.078442333572</c:v>
                </c:pt>
                <c:pt idx="4">
                  <c:v>104614.94523809722</c:v>
                </c:pt>
                <c:pt idx="5">
                  <c:v>111249.06622639745</c:v>
                </c:pt>
                <c:pt idx="6">
                  <c:v>118126.80083787459</c:v>
                </c:pt>
                <c:pt idx="7">
                  <c:v>125255.23996906039</c:v>
                </c:pt>
                <c:pt idx="8">
                  <c:v>132641.66070689866</c:v>
                </c:pt>
                <c:pt idx="9">
                  <c:v>140293.53094000299</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1182186.3375850818</c:v>
                </c:pt>
                <c:pt idx="1">
                  <c:v>1266417.114138019</c:v>
                </c:pt>
                <c:pt idx="2">
                  <c:v>1353839.7938024357</c:v>
                </c:pt>
                <c:pt idx="3">
                  <c:v>1444548.3603921703</c:v>
                </c:pt>
                <c:pt idx="4">
                  <c:v>1538639.2803123693</c:v>
                </c:pt>
                <c:pt idx="5">
                  <c:v>1674662.4716283416</c:v>
                </c:pt>
                <c:pt idx="6">
                  <c:v>1783975.4205732308</c:v>
                </c:pt>
                <c:pt idx="7">
                  <c:v>1897138.7957794617</c:v>
                </c:pt>
                <c:pt idx="8">
                  <c:v>2014262.8891179117</c:v>
                </c:pt>
                <c:pt idx="9">
                  <c:v>2135460.8639637856</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5408895.1481984816</c:v>
                </c:pt>
                <c:pt idx="1">
                  <c:v>5801354.5170910219</c:v>
                </c:pt>
                <c:pt idx="2">
                  <c:v>6209361.3148281518</c:v>
                </c:pt>
                <c:pt idx="3">
                  <c:v>6633380.4548160974</c:v>
                </c:pt>
                <c:pt idx="4">
                  <c:v>7073889.2280257959</c:v>
                </c:pt>
                <c:pt idx="5">
                  <c:v>7531377.6121301251</c:v>
                </c:pt>
                <c:pt idx="6">
                  <c:v>8006348.5880555827</c:v>
                </c:pt>
                <c:pt idx="7">
                  <c:v>8499318.4641213715</c:v>
                </c:pt>
                <c:pt idx="8">
                  <c:v>9010817.2079427391</c:v>
                </c:pt>
                <c:pt idx="9">
                  <c:v>9541388.786279479</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13004394.930950414</c:v>
                </c:pt>
                <c:pt idx="1">
                  <c:v>13290690.016879804</c:v>
                </c:pt>
                <c:pt idx="2">
                  <c:v>15106881.771690421</c:v>
                </c:pt>
                <c:pt idx="3">
                  <c:v>16308708.811675366</c:v>
                </c:pt>
                <c:pt idx="4">
                  <c:v>18036054.57432013</c:v>
                </c:pt>
                <c:pt idx="5">
                  <c:v>19541625.494818293</c:v>
                </c:pt>
                <c:pt idx="6">
                  <c:v>21190475.423727252</c:v>
                </c:pt>
                <c:pt idx="7">
                  <c:v>22878265.103986565</c:v>
                </c:pt>
                <c:pt idx="8">
                  <c:v>24433653.157073021</c:v>
                </c:pt>
                <c:pt idx="9">
                  <c:v>26042397.564084113</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88019.386218597516</c:v>
                </c:pt>
                <c:pt idx="1">
                  <c:v>98788.817002990618</c:v>
                </c:pt>
                <c:pt idx="2">
                  <c:v>140056.44735103237</c:v>
                </c:pt>
                <c:pt idx="3">
                  <c:v>153846.62062867242</c:v>
                </c:pt>
                <c:pt idx="4">
                  <c:v>168132.37825847778</c:v>
                </c:pt>
                <c:pt idx="5">
                  <c:v>182928.0275452238</c:v>
                </c:pt>
                <c:pt idx="6">
                  <c:v>198248.24985213633</c:v>
                </c:pt>
                <c:pt idx="7">
                  <c:v>214108.10984030715</c:v>
                </c:pt>
                <c:pt idx="8">
                  <c:v>230523.06492806406</c:v>
                </c:pt>
                <c:pt idx="9">
                  <c:v>247508.9749753951</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5546.5352874216096</c:v>
                </c:pt>
                <c:pt idx="1">
                  <c:v>6070.9349873232895</c:v>
                </c:pt>
                <c:pt idx="2">
                  <c:v>6616.1089830287665</c:v>
                </c:pt>
                <c:pt idx="3">
                  <c:v>7182.678486490232</c:v>
                </c:pt>
                <c:pt idx="4">
                  <c:v>8186.9293250181736</c:v>
                </c:pt>
                <c:pt idx="5">
                  <c:v>8907.3791056197733</c:v>
                </c:pt>
                <c:pt idx="6">
                  <c:v>9653.3721057154307</c:v>
                </c:pt>
                <c:pt idx="7">
                  <c:v>10425.641874172659</c:v>
                </c:pt>
                <c:pt idx="8">
                  <c:v>11224.941084525899</c:v>
                </c:pt>
                <c:pt idx="9">
                  <c:v>12052.042006543597</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82890.892178144451</c:v>
                </c:pt>
                <c:pt idx="1">
                  <c:v>90727.849256805377</c:v>
                </c:pt>
                <c:pt idx="2">
                  <c:v>98875.270404351715</c:v>
                </c:pt>
                <c:pt idx="3">
                  <c:v>107342.43940070743</c:v>
                </c:pt>
                <c:pt idx="4">
                  <c:v>118209.45546002391</c:v>
                </c:pt>
                <c:pt idx="5">
                  <c:v>127888.74673803568</c:v>
                </c:pt>
                <c:pt idx="6">
                  <c:v>137928.02064672412</c:v>
                </c:pt>
                <c:pt idx="7">
                  <c:v>148337.80477480497</c:v>
                </c:pt>
                <c:pt idx="8">
                  <c:v>159128.90382149056</c:v>
                </c:pt>
                <c:pt idx="9">
                  <c:v>170312.40646987376</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1219129.6606346157</c:v>
                </c:pt>
                <c:pt idx="1">
                  <c:v>1341781.493159068</c:v>
                </c:pt>
                <c:pt idx="2">
                  <c:v>1469147.2937046406</c:v>
                </c:pt>
                <c:pt idx="3">
                  <c:v>1601366.560259169</c:v>
                </c:pt>
                <c:pt idx="4">
                  <c:v>1738582.485142793</c:v>
                </c:pt>
                <c:pt idx="5">
                  <c:v>1919392.9543407802</c:v>
                </c:pt>
                <c:pt idx="6">
                  <c:v>2075204.695001032</c:v>
                </c:pt>
                <c:pt idx="7">
                  <c:v>2236628.9213981563</c:v>
                </c:pt>
                <c:pt idx="8">
                  <c:v>2403827.8082653633</c:v>
                </c:pt>
                <c:pt idx="9">
                  <c:v>2576967.7723308974</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5786259.9259797707</c:v>
                </c:pt>
                <c:pt idx="1">
                  <c:v>6571178.6637648521</c:v>
                </c:pt>
                <c:pt idx="2">
                  <c:v>7387192.259239113</c:v>
                </c:pt>
                <c:pt idx="3">
                  <c:v>8235230.5392150022</c:v>
                </c:pt>
                <c:pt idx="4">
                  <c:v>9116248.0856344011</c:v>
                </c:pt>
                <c:pt idx="5">
                  <c:v>10031224.853843058</c:v>
                </c:pt>
                <c:pt idx="6">
                  <c:v>10981166.805693973</c:v>
                </c:pt>
                <c:pt idx="7">
                  <c:v>11967106.55782555</c:v>
                </c:pt>
                <c:pt idx="8">
                  <c:v>12990104.045468286</c:v>
                </c:pt>
                <c:pt idx="9">
                  <c:v>14051247.202141764</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13588670.616520593</c:v>
                </c:pt>
                <c:pt idx="1">
                  <c:v>14482612.415442964</c:v>
                </c:pt>
                <c:pt idx="2">
                  <c:v>16930523.041492056</c:v>
                </c:pt>
                <c:pt idx="3">
                  <c:v>18788860.938605592</c:v>
                </c:pt>
                <c:pt idx="4">
                  <c:v>21198248.53615617</c:v>
                </c:pt>
                <c:pt idx="5">
                  <c:v>23412150.904105607</c:v>
                </c:pt>
                <c:pt idx="6">
                  <c:v>25796400.660779145</c:v>
                </c:pt>
                <c:pt idx="7">
                  <c:v>28247457.951749921</c:v>
                </c:pt>
                <c:pt idx="8">
                  <c:v>30594801.949881472</c:v>
                </c:pt>
                <c:pt idx="9">
                  <c:v>33025032.862600356</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98374.608126667794</c:v>
                </c:pt>
                <c:pt idx="1">
                  <c:v>119913.46969545403</c:v>
                </c:pt>
                <c:pt idx="2">
                  <c:v>172377.16597050137</c:v>
                </c:pt>
                <c:pt idx="3">
                  <c:v>197802.79795115031</c:v>
                </c:pt>
                <c:pt idx="4">
                  <c:v>224176.50434463704</c:v>
                </c:pt>
                <c:pt idx="5">
                  <c:v>251526.03787468275</c:v>
                </c:pt>
                <c:pt idx="6">
                  <c:v>279879.88214419241</c:v>
                </c:pt>
                <c:pt idx="7">
                  <c:v>309267.26976933255</c:v>
                </c:pt>
                <c:pt idx="8">
                  <c:v>339718.20094662067</c:v>
                </c:pt>
                <c:pt idx="9">
                  <c:v>371263.4624630927</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5546.5352874216096</c:v>
                </c:pt>
                <c:pt idx="1">
                  <c:v>6070.9349873232895</c:v>
                </c:pt>
                <c:pt idx="2">
                  <c:v>6616.1089830287665</c:v>
                </c:pt>
                <c:pt idx="3">
                  <c:v>7182.678486490232</c:v>
                </c:pt>
                <c:pt idx="4">
                  <c:v>8186.9293250181736</c:v>
                </c:pt>
                <c:pt idx="5">
                  <c:v>8907.3791056197733</c:v>
                </c:pt>
                <c:pt idx="6">
                  <c:v>9653.3721057154307</c:v>
                </c:pt>
                <c:pt idx="7">
                  <c:v>10425.641874172659</c:v>
                </c:pt>
                <c:pt idx="8">
                  <c:v>11224.941084525899</c:v>
                </c:pt>
                <c:pt idx="9">
                  <c:v>12052.042006543597</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87914.582613183506</c:v>
                </c:pt>
                <c:pt idx="1">
                  <c:v>100976.17774428507</c:v>
                </c:pt>
                <c:pt idx="2">
                  <c:v>114555.21299019564</c:v>
                </c:pt>
                <c:pt idx="3">
                  <c:v>128667.16131745513</c:v>
                </c:pt>
                <c:pt idx="4">
                  <c:v>145398.47590387726</c:v>
                </c:pt>
                <c:pt idx="5">
                  <c:v>161168.10776131216</c:v>
                </c:pt>
                <c:pt idx="6">
                  <c:v>177530.46026442311</c:v>
                </c:pt>
                <c:pt idx="7">
                  <c:v>194502.93438629407</c:v>
                </c:pt>
                <c:pt idx="8">
                  <c:v>212103.39005067432</c:v>
                </c:pt>
                <c:pt idx="9">
                  <c:v>230350.15752961542</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1293016.3067336832</c:v>
                </c:pt>
                <c:pt idx="1">
                  <c:v>1492510.2512011658</c:v>
                </c:pt>
                <c:pt idx="2">
                  <c:v>1699762.2935090505</c:v>
                </c:pt>
                <c:pt idx="3">
                  <c:v>1915002.9599931662</c:v>
                </c:pt>
                <c:pt idx="4">
                  <c:v>2138468.8948036395</c:v>
                </c:pt>
                <c:pt idx="5">
                  <c:v>2408853.9197656563</c:v>
                </c:pt>
                <c:pt idx="6">
                  <c:v>2657663.2438566349</c:v>
                </c:pt>
                <c:pt idx="7">
                  <c:v>2915609.1726355446</c:v>
                </c:pt>
                <c:pt idx="8">
                  <c:v>3182957.6465602666</c:v>
                </c:pt>
                <c:pt idx="9">
                  <c:v>3459981.5890651206</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6016871.7346238913</c:v>
                </c:pt>
                <c:pt idx="1">
                  <c:v>6169494.8225265462</c:v>
                </c:pt>
                <c:pt idx="2">
                  <c:v>6328164.1327576526</c:v>
                </c:pt>
                <c:pt idx="3">
                  <c:v>6493060.4649751866</c:v>
                </c:pt>
                <c:pt idx="4">
                  <c:v>6664369.4323345143</c:v>
                </c:pt>
                <c:pt idx="5">
                  <c:v>6842281.5817084191</c:v>
                </c:pt>
                <c:pt idx="6">
                  <c:v>7026992.5167905418</c:v>
                </c:pt>
                <c:pt idx="7">
                  <c:v>7218703.0241494607</c:v>
                </c:pt>
                <c:pt idx="8">
                  <c:v>7417619.2023022128</c:v>
                </c:pt>
                <c:pt idx="9">
                  <c:v>7623952.5938776126</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14490139.11961028</c:v>
                </c:pt>
                <c:pt idx="1">
                  <c:v>14115228.888036083</c:v>
                </c:pt>
                <c:pt idx="2">
                  <c:v>15497113.918870246</c:v>
                </c:pt>
                <c:pt idx="3">
                  <c:v>16133316.132202663</c:v>
                </c:pt>
                <c:pt idx="4">
                  <c:v>17352837.381231438</c:v>
                </c:pt>
                <c:pt idx="5">
                  <c:v>18282950.099786147</c:v>
                </c:pt>
                <c:pt idx="6">
                  <c:v>19348641.884454574</c:v>
                </c:pt>
                <c:pt idx="7">
                  <c:v>20427250.965593744</c:v>
                </c:pt>
                <c:pt idx="8">
                  <c:v>21317921.758308657</c:v>
                </c:pt>
                <c:pt idx="9">
                  <c:v>22236389.309829179</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93628.464752135595</c:v>
                </c:pt>
                <c:pt idx="1">
                  <c:v>96769.548730916911</c:v>
                </c:pt>
                <c:pt idx="2">
                  <c:v>135118.55978416902</c:v>
                </c:pt>
                <c:pt idx="3">
                  <c:v>141026.06890961641</c:v>
                </c:pt>
                <c:pt idx="4">
                  <c:v>147115.83097616804</c:v>
                </c:pt>
                <c:pt idx="5">
                  <c:v>153392.77309781787</c:v>
                </c:pt>
                <c:pt idx="6">
                  <c:v>159861.94657194323</c:v>
                </c:pt>
                <c:pt idx="7">
                  <c:v>166528.52987579445</c:v>
                </c:pt>
                <c:pt idx="8">
                  <c:v>173397.83173317101</c:v>
                </c:pt>
                <c:pt idx="9">
                  <c:v>180475.29425289226</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5882.6889412047376</c:v>
                </c:pt>
                <c:pt idx="1">
                  <c:v>5882.6889412047376</c:v>
                </c:pt>
                <c:pt idx="2">
                  <c:v>5882.6889412047376</c:v>
                </c:pt>
                <c:pt idx="3">
                  <c:v>5882.6889412047376</c:v>
                </c:pt>
                <c:pt idx="4">
                  <c:v>6367.611697236357</c:v>
                </c:pt>
                <c:pt idx="5">
                  <c:v>6494.9639311810843</c:v>
                </c:pt>
                <c:pt idx="6">
                  <c:v>6624.8632098047065</c:v>
                </c:pt>
                <c:pt idx="7">
                  <c:v>6757.3604740007986</c:v>
                </c:pt>
                <c:pt idx="8">
                  <c:v>6892.507683480816</c:v>
                </c:pt>
                <c:pt idx="9">
                  <c:v>7030.3578371504318</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93775.55478739574</c:v>
                </c:pt>
                <c:pt idx="1">
                  <c:v>99870.965848576467</c:v>
                </c:pt>
                <c:pt idx="2">
                  <c:v>106207.84896333472</c:v>
                </c:pt>
                <c:pt idx="3">
                  <c:v>112793.42484938916</c:v>
                </c:pt>
                <c:pt idx="4">
                  <c:v>122050.76944444676</c:v>
                </c:pt>
                <c:pt idx="5">
                  <c:v>129790.57726413035</c:v>
                </c:pt>
                <c:pt idx="6">
                  <c:v>137814.60097752034</c:v>
                </c:pt>
                <c:pt idx="7">
                  <c:v>146131.11329723711</c:v>
                </c:pt>
                <c:pt idx="8">
                  <c:v>154748.60415804843</c:v>
                </c:pt>
                <c:pt idx="9">
                  <c:v>163675.78609667017</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1379217.393849262</c:v>
                </c:pt>
                <c:pt idx="1">
                  <c:v>1477486.6331610221</c:v>
                </c:pt>
                <c:pt idx="2">
                  <c:v>1579479.759436175</c:v>
                </c:pt>
                <c:pt idx="3">
                  <c:v>1685306.4204575319</c:v>
                </c:pt>
                <c:pt idx="4">
                  <c:v>1795079.1603644309</c:v>
                </c:pt>
                <c:pt idx="5">
                  <c:v>1953772.8835663986</c:v>
                </c:pt>
                <c:pt idx="6">
                  <c:v>2081304.6573354357</c:v>
                </c:pt>
                <c:pt idx="7">
                  <c:v>2213328.5950760385</c:v>
                </c:pt>
                <c:pt idx="8">
                  <c:v>2349973.3706375635</c:v>
                </c:pt>
                <c:pt idx="9">
                  <c:v>2491371.00795775</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6310377.6728982273</c:v>
                </c:pt>
                <c:pt idx="1">
                  <c:v>6768246.936606192</c:v>
                </c:pt>
                <c:pt idx="2">
                  <c:v>7244254.8672995102</c:v>
                </c:pt>
                <c:pt idx="3">
                  <c:v>7738943.8639521133</c:v>
                </c:pt>
                <c:pt idx="4">
                  <c:v>8252870.7660300955</c:v>
                </c:pt>
                <c:pt idx="5">
                  <c:v>8786607.2141518127</c:v>
                </c:pt>
                <c:pt idx="6">
                  <c:v>9340740.0193981789</c:v>
                </c:pt>
                <c:pt idx="7">
                  <c:v>9915871.5414749328</c:v>
                </c:pt>
                <c:pt idx="8">
                  <c:v>10512620.075933194</c:v>
                </c:pt>
                <c:pt idx="9">
                  <c:v>11131620.250659391</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15171794.086108817</c:v>
                </c:pt>
                <c:pt idx="1">
                  <c:v>15505805.019693105</c:v>
                </c:pt>
                <c:pt idx="2">
                  <c:v>17624695.400305491</c:v>
                </c:pt>
                <c:pt idx="3">
                  <c:v>19026826.946954593</c:v>
                </c:pt>
                <c:pt idx="4">
                  <c:v>21042063.670040149</c:v>
                </c:pt>
                <c:pt idx="5">
                  <c:v>22798563.077288009</c:v>
                </c:pt>
                <c:pt idx="6">
                  <c:v>24722221.327681791</c:v>
                </c:pt>
                <c:pt idx="7">
                  <c:v>26691309.287984323</c:v>
                </c:pt>
                <c:pt idx="8">
                  <c:v>28505928.683251854</c:v>
                </c:pt>
                <c:pt idx="9">
                  <c:v>30382797.158098131</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102689.2839216971</c:v>
                </c:pt>
                <c:pt idx="1">
                  <c:v>115253.61983682238</c:v>
                </c:pt>
                <c:pt idx="2">
                  <c:v>163399.18857620441</c:v>
                </c:pt>
                <c:pt idx="3">
                  <c:v>179487.72406678449</c:v>
                </c:pt>
                <c:pt idx="4">
                  <c:v>196154.44130155741</c:v>
                </c:pt>
                <c:pt idx="5">
                  <c:v>213416.03213609444</c:v>
                </c:pt>
                <c:pt idx="6">
                  <c:v>231289.62482749237</c:v>
                </c:pt>
                <c:pt idx="7">
                  <c:v>249792.79481369167</c:v>
                </c:pt>
                <c:pt idx="8">
                  <c:v>268943.57574940805</c:v>
                </c:pt>
                <c:pt idx="9">
                  <c:v>288760.47080462758</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6470.9578353252109</c:v>
                </c:pt>
                <c:pt idx="1">
                  <c:v>7082.7574852105035</c:v>
                </c:pt>
                <c:pt idx="2">
                  <c:v>7718.7938135335598</c:v>
                </c:pt>
                <c:pt idx="3">
                  <c:v>8379.791567571936</c:v>
                </c:pt>
                <c:pt idx="4">
                  <c:v>9551.4175458545342</c:v>
                </c:pt>
                <c:pt idx="5">
                  <c:v>10391.942289889736</c:v>
                </c:pt>
                <c:pt idx="6">
                  <c:v>11262.267456668002</c:v>
                </c:pt>
                <c:pt idx="7">
                  <c:v>12163.248853201436</c:v>
                </c:pt>
                <c:pt idx="8">
                  <c:v>13095.764598613549</c:v>
                </c:pt>
                <c:pt idx="9">
                  <c:v>14060.715674300864</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96706.04087450185</c:v>
                </c:pt>
                <c:pt idx="1">
                  <c:v>105849.15746627294</c:v>
                </c:pt>
                <c:pt idx="2">
                  <c:v>115354.48213841033</c:v>
                </c:pt>
                <c:pt idx="3">
                  <c:v>125232.84596749199</c:v>
                </c:pt>
                <c:pt idx="4">
                  <c:v>137911.03137002786</c:v>
                </c:pt>
                <c:pt idx="5">
                  <c:v>149203.53786104164</c:v>
                </c:pt>
                <c:pt idx="6">
                  <c:v>160916.02408784479</c:v>
                </c:pt>
                <c:pt idx="7">
                  <c:v>173060.77223727247</c:v>
                </c:pt>
                <c:pt idx="8">
                  <c:v>185650.38779173899</c:v>
                </c:pt>
                <c:pt idx="9">
                  <c:v>198697.80754818604</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1422317.9374070514</c:v>
                </c:pt>
                <c:pt idx="1">
                  <c:v>1565411.7420189127</c:v>
                </c:pt>
                <c:pt idx="2">
                  <c:v>1714005.1759887473</c:v>
                </c:pt>
                <c:pt idx="3">
                  <c:v>1868260.9869690302</c:v>
                </c:pt>
                <c:pt idx="4">
                  <c:v>2028346.2326665916</c:v>
                </c:pt>
                <c:pt idx="5">
                  <c:v>2239291.7800642434</c:v>
                </c:pt>
                <c:pt idx="6">
                  <c:v>2421072.1441678707</c:v>
                </c:pt>
                <c:pt idx="7">
                  <c:v>2609400.4082978489</c:v>
                </c:pt>
                <c:pt idx="8">
                  <c:v>2804465.7763095903</c:v>
                </c:pt>
                <c:pt idx="9">
                  <c:v>3006462.4010527134</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6750636.5803097319</c:v>
                </c:pt>
                <c:pt idx="1">
                  <c:v>7666375.1077256603</c:v>
                </c:pt>
                <c:pt idx="2">
                  <c:v>8618390.9691122975</c:v>
                </c:pt>
                <c:pt idx="3">
                  <c:v>9607768.962417502</c:v>
                </c:pt>
                <c:pt idx="4">
                  <c:v>10635622.766573468</c:v>
                </c:pt>
                <c:pt idx="5">
                  <c:v>11703095.662816901</c:v>
                </c:pt>
                <c:pt idx="6">
                  <c:v>12811361.273309635</c:v>
                </c:pt>
                <c:pt idx="7">
                  <c:v>13961624.317463141</c:v>
                </c:pt>
                <c:pt idx="8">
                  <c:v>15155121.386379665</c:v>
                </c:pt>
                <c:pt idx="9">
                  <c:v>16393121.735832058</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15853449.052607358</c:v>
                </c:pt>
                <c:pt idx="1">
                  <c:v>16896381.151350126</c:v>
                </c:pt>
                <c:pt idx="2">
                  <c:v>19752276.881740734</c:v>
                </c:pt>
                <c:pt idx="3">
                  <c:v>21920337.76170652</c:v>
                </c:pt>
                <c:pt idx="4">
                  <c:v>24731289.95884886</c:v>
                </c:pt>
                <c:pt idx="5">
                  <c:v>27314176.054789871</c:v>
                </c:pt>
                <c:pt idx="6">
                  <c:v>30095800.770909004</c:v>
                </c:pt>
                <c:pt idx="7">
                  <c:v>32955367.610374905</c:v>
                </c:pt>
                <c:pt idx="8">
                  <c:v>35693935.608195052</c:v>
                </c:pt>
                <c:pt idx="9">
                  <c:v>38529205.00636708</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114770.3761477791</c:v>
                </c:pt>
                <c:pt idx="1">
                  <c:v>139899.04797802967</c:v>
                </c:pt>
                <c:pt idx="2">
                  <c:v>201106.69363225161</c:v>
                </c:pt>
                <c:pt idx="3">
                  <c:v>230769.93094300869</c:v>
                </c:pt>
                <c:pt idx="4">
                  <c:v>261539.25506874319</c:v>
                </c:pt>
                <c:pt idx="5">
                  <c:v>293447.04418712988</c:v>
                </c:pt>
                <c:pt idx="6">
                  <c:v>326526.52916822449</c:v>
                </c:pt>
                <c:pt idx="7">
                  <c:v>360811.81473088794</c:v>
                </c:pt>
                <c:pt idx="8">
                  <c:v>396337.9011043908</c:v>
                </c:pt>
                <c:pt idx="9">
                  <c:v>433140.70620694145</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6470.9578353252109</c:v>
                </c:pt>
                <c:pt idx="1">
                  <c:v>7082.7574852105035</c:v>
                </c:pt>
                <c:pt idx="2">
                  <c:v>7718.7938135335598</c:v>
                </c:pt>
                <c:pt idx="3">
                  <c:v>8379.791567571936</c:v>
                </c:pt>
                <c:pt idx="4">
                  <c:v>9551.4175458545342</c:v>
                </c:pt>
                <c:pt idx="5">
                  <c:v>10391.942289889736</c:v>
                </c:pt>
                <c:pt idx="6">
                  <c:v>11262.267456668002</c:v>
                </c:pt>
                <c:pt idx="7">
                  <c:v>12163.248853201436</c:v>
                </c:pt>
                <c:pt idx="8">
                  <c:v>13095.764598613549</c:v>
                </c:pt>
                <c:pt idx="9">
                  <c:v>14060.715674300864</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102567.01304871409</c:v>
                </c:pt>
                <c:pt idx="1">
                  <c:v>117805.5407016659</c:v>
                </c:pt>
                <c:pt idx="2">
                  <c:v>133647.74848856157</c:v>
                </c:pt>
                <c:pt idx="3">
                  <c:v>150111.68820369765</c:v>
                </c:pt>
                <c:pt idx="4">
                  <c:v>169631.55522119012</c:v>
                </c:pt>
                <c:pt idx="5">
                  <c:v>188029.45905486419</c:v>
                </c:pt>
                <c:pt idx="6">
                  <c:v>207118.87030849361</c:v>
                </c:pt>
                <c:pt idx="7">
                  <c:v>226920.09011734309</c:v>
                </c:pt>
                <c:pt idx="8">
                  <c:v>247453.95505912002</c:v>
                </c:pt>
                <c:pt idx="9">
                  <c:v>268741.85045121796</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1508519.0245226305</c:v>
                </c:pt>
                <c:pt idx="1">
                  <c:v>1741261.9597346934</c:v>
                </c:pt>
                <c:pt idx="2">
                  <c:v>1983056.0090938923</c:v>
                </c:pt>
                <c:pt idx="3">
                  <c:v>2234170.1199920271</c:v>
                </c:pt>
                <c:pt idx="4">
                  <c:v>2494880.3772709128</c:v>
                </c:pt>
                <c:pt idx="5">
                  <c:v>2810329.5730599323</c:v>
                </c:pt>
                <c:pt idx="6">
                  <c:v>3100607.1178327408</c:v>
                </c:pt>
                <c:pt idx="7">
                  <c:v>3401544.0347414683</c:v>
                </c:pt>
                <c:pt idx="8">
                  <c:v>3713450.5876536444</c:v>
                </c:pt>
                <c:pt idx="9">
                  <c:v>4036645.1872426406</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6876424.8395701637</c:v>
                </c:pt>
                <c:pt idx="1">
                  <c:v>7050851.2257446256</c:v>
                </c:pt>
                <c:pt idx="2">
                  <c:v>7232187.580294461</c:v>
                </c:pt>
                <c:pt idx="3">
                  <c:v>7420640.5314002149</c:v>
                </c:pt>
                <c:pt idx="4">
                  <c:v>7616422.2083823038</c:v>
                </c:pt>
                <c:pt idx="5">
                  <c:v>7819750.3790953383</c:v>
                </c:pt>
                <c:pt idx="6">
                  <c:v>8030848.5906177638</c:v>
                </c:pt>
                <c:pt idx="7">
                  <c:v>8249946.3133136714</c:v>
                </c:pt>
                <c:pt idx="8">
                  <c:v>8477279.088345388</c:v>
                </c:pt>
                <c:pt idx="9">
                  <c:v>8713088.6787172724</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16560158.993840322</c:v>
                </c:pt>
                <c:pt idx="1">
                  <c:v>16131690.157755526</c:v>
                </c:pt>
                <c:pt idx="2">
                  <c:v>17710987.335851714</c:v>
                </c:pt>
                <c:pt idx="3">
                  <c:v>18438075.579660188</c:v>
                </c:pt>
                <c:pt idx="4">
                  <c:v>19831814.14997879</c:v>
                </c:pt>
                <c:pt idx="5">
                  <c:v>20894800.114041317</c:v>
                </c:pt>
                <c:pt idx="6">
                  <c:v>22112733.582233801</c:v>
                </c:pt>
                <c:pt idx="7">
                  <c:v>23345429.674964283</c:v>
                </c:pt>
                <c:pt idx="8">
                  <c:v>24363339.152352754</c:v>
                </c:pt>
                <c:pt idx="9">
                  <c:v>25413016.354090493</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107003.95971672641</c:v>
                </c:pt>
                <c:pt idx="1">
                  <c:v>110593.76997819077</c:v>
                </c:pt>
                <c:pt idx="2">
                  <c:v>154421.21118190748</c:v>
                </c:pt>
                <c:pt idx="3">
                  <c:v>161172.65018241879</c:v>
                </c:pt>
                <c:pt idx="4">
                  <c:v>168132.37825847781</c:v>
                </c:pt>
                <c:pt idx="5">
                  <c:v>175306.02639750618</c:v>
                </c:pt>
                <c:pt idx="6">
                  <c:v>182699.3675107923</c:v>
                </c:pt>
                <c:pt idx="7">
                  <c:v>190318.31985805082</c:v>
                </c:pt>
                <c:pt idx="8">
                  <c:v>198168.95055219549</c:v>
                </c:pt>
                <c:pt idx="9">
                  <c:v>206257.47914616263</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6723.073075662558</c:v>
                </c:pt>
                <c:pt idx="1">
                  <c:v>6723.073075662558</c:v>
                </c:pt>
                <c:pt idx="2">
                  <c:v>6723.073075662558</c:v>
                </c:pt>
                <c:pt idx="3">
                  <c:v>6723.073075662558</c:v>
                </c:pt>
                <c:pt idx="4">
                  <c:v>7277.2705111272662</c:v>
                </c:pt>
                <c:pt idx="5">
                  <c:v>7422.815921349812</c:v>
                </c:pt>
                <c:pt idx="6">
                  <c:v>7571.2722397768084</c:v>
                </c:pt>
                <c:pt idx="7">
                  <c:v>7722.697684572342</c:v>
                </c:pt>
                <c:pt idx="8">
                  <c:v>7877.151638263791</c:v>
                </c:pt>
                <c:pt idx="9">
                  <c:v>8034.6946710290667</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107172.06261416659</c:v>
                </c:pt>
                <c:pt idx="1">
                  <c:v>114138.24668408741</c:v>
                </c:pt>
                <c:pt idx="2">
                  <c:v>121380.39881523971</c:v>
                </c:pt>
                <c:pt idx="3">
                  <c:v>128906.77125644479</c:v>
                </c:pt>
                <c:pt idx="4">
                  <c:v>139486.59365079633</c:v>
                </c:pt>
                <c:pt idx="5">
                  <c:v>148332.08830186329</c:v>
                </c:pt>
                <c:pt idx="6">
                  <c:v>157502.40111716616</c:v>
                </c:pt>
                <c:pt idx="7">
                  <c:v>167006.98662541388</c:v>
                </c:pt>
                <c:pt idx="8">
                  <c:v>176855.54760919823</c:v>
                </c:pt>
                <c:pt idx="9">
                  <c:v>187058.04125333737</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1576248.4501134427</c:v>
                </c:pt>
                <c:pt idx="1">
                  <c:v>1688556.1521840256</c:v>
                </c:pt>
                <c:pt idx="2">
                  <c:v>1805119.7250699147</c:v>
                </c:pt>
                <c:pt idx="3">
                  <c:v>1926064.4805228941</c:v>
                </c:pt>
                <c:pt idx="4">
                  <c:v>2051519.0404164928</c:v>
                </c:pt>
                <c:pt idx="5">
                  <c:v>2232883.2955044559</c:v>
                </c:pt>
                <c:pt idx="6">
                  <c:v>2378633.8940976416</c:v>
                </c:pt>
                <c:pt idx="7">
                  <c:v>2529518.394372616</c:v>
                </c:pt>
                <c:pt idx="8">
                  <c:v>2685683.8521572161</c:v>
                </c:pt>
                <c:pt idx="9">
                  <c:v>2847281.1519517144</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7211860.1975979758</c:v>
                </c:pt>
                <c:pt idx="1">
                  <c:v>7735139.3561213631</c:v>
                </c:pt>
                <c:pt idx="2">
                  <c:v>8279148.4197708704</c:v>
                </c:pt>
                <c:pt idx="3">
                  <c:v>8844507.2730881311</c:v>
                </c:pt>
                <c:pt idx="4">
                  <c:v>9431852.304034397</c:v>
                </c:pt>
                <c:pt idx="5">
                  <c:v>10041836.816173501</c:v>
                </c:pt>
                <c:pt idx="6">
                  <c:v>10675131.450740779</c:v>
                </c:pt>
                <c:pt idx="7">
                  <c:v>11332424.618828496</c:v>
                </c:pt>
                <c:pt idx="8">
                  <c:v>12014422.943923654</c:v>
                </c:pt>
                <c:pt idx="9">
                  <c:v>12721851.715039305</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17339193.241267223</c:v>
                </c:pt>
                <c:pt idx="1">
                  <c:v>17720920.022506408</c:v>
                </c:pt>
                <c:pt idx="2">
                  <c:v>20142509.028920565</c:v>
                </c:pt>
                <c:pt idx="3">
                  <c:v>21744945.082233824</c:v>
                </c:pt>
                <c:pt idx="4">
                  <c:v>24048072.765760176</c:v>
                </c:pt>
                <c:pt idx="5">
                  <c:v>26055500.65975773</c:v>
                </c:pt>
                <c:pt idx="6">
                  <c:v>28253967.231636338</c:v>
                </c:pt>
                <c:pt idx="7">
                  <c:v>30504353.471982092</c:v>
                </c:pt>
                <c:pt idx="8">
                  <c:v>32578204.209430698</c:v>
                </c:pt>
                <c:pt idx="9">
                  <c:v>34723196.752112158</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117359.18162479671</c:v>
                </c:pt>
                <c:pt idx="1">
                  <c:v>131718.42267065417</c:v>
                </c:pt>
                <c:pt idx="2">
                  <c:v>186741.92980137651</c:v>
                </c:pt>
                <c:pt idx="3">
                  <c:v>205128.82750489662</c:v>
                </c:pt>
                <c:pt idx="4">
                  <c:v>224176.50434463707</c:v>
                </c:pt>
                <c:pt idx="5">
                  <c:v>243904.0367269651</c:v>
                </c:pt>
                <c:pt idx="6">
                  <c:v>264330.9998028485</c:v>
                </c:pt>
                <c:pt idx="7">
                  <c:v>285477.47978707624</c:v>
                </c:pt>
                <c:pt idx="8">
                  <c:v>307364.08657075214</c:v>
                </c:pt>
                <c:pt idx="9">
                  <c:v>330011.9666338602</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7395.380383228814</c:v>
                </c:pt>
                <c:pt idx="1">
                  <c:v>8094.5799830977203</c:v>
                </c:pt>
                <c:pt idx="2">
                  <c:v>8821.4786440383559</c:v>
                </c:pt>
                <c:pt idx="3">
                  <c:v>9576.9046486536445</c:v>
                </c:pt>
                <c:pt idx="4">
                  <c:v>10915.905766690899</c:v>
                </c:pt>
                <c:pt idx="5">
                  <c:v>11876.5054741597</c:v>
                </c:pt>
                <c:pt idx="6">
                  <c:v>12871.162807620574</c:v>
                </c:pt>
                <c:pt idx="7">
                  <c:v>13900.855832230216</c:v>
                </c:pt>
                <c:pt idx="8">
                  <c:v>14966.588112701202</c:v>
                </c:pt>
                <c:pt idx="9">
                  <c:v>16069.389342058133</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110521.18957085928</c:v>
                </c:pt>
                <c:pt idx="1">
                  <c:v>120970.46567574052</c:v>
                </c:pt>
                <c:pt idx="2">
                  <c:v>131833.69387246895</c:v>
                </c:pt>
                <c:pt idx="3">
                  <c:v>143123.25253427657</c:v>
                </c:pt>
                <c:pt idx="4">
                  <c:v>157612.60728003189</c:v>
                </c:pt>
                <c:pt idx="5">
                  <c:v>170518.32898404761</c:v>
                </c:pt>
                <c:pt idx="6">
                  <c:v>183904.02752896553</c:v>
                </c:pt>
                <c:pt idx="7">
                  <c:v>197783.73969973999</c:v>
                </c:pt>
                <c:pt idx="8">
                  <c:v>212171.87176198745</c:v>
                </c:pt>
                <c:pt idx="9">
                  <c:v>227083.20862649841</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1625506.2141794879</c:v>
                </c:pt>
                <c:pt idx="1">
                  <c:v>1789041.9908787578</c:v>
                </c:pt>
                <c:pt idx="2">
                  <c:v>1958863.0582728544</c:v>
                </c:pt>
                <c:pt idx="3">
                  <c:v>2135155.413678892</c:v>
                </c:pt>
                <c:pt idx="4">
                  <c:v>2318109.9801903912</c:v>
                </c:pt>
                <c:pt idx="5">
                  <c:v>2559190.605787707</c:v>
                </c:pt>
                <c:pt idx="6">
                  <c:v>2766939.5933347098</c:v>
                </c:pt>
                <c:pt idx="7">
                  <c:v>2982171.8951975419</c:v>
                </c:pt>
                <c:pt idx="8">
                  <c:v>3205103.7443538182</c:v>
                </c:pt>
                <c:pt idx="9">
                  <c:v>3435957.0297745303</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7715013.2346396958</c:v>
                </c:pt>
                <c:pt idx="1">
                  <c:v>8761571.5516864713</c:v>
                </c:pt>
                <c:pt idx="2">
                  <c:v>9849589.6789854858</c:v>
                </c:pt>
                <c:pt idx="3">
                  <c:v>10980307.385620005</c:v>
                </c:pt>
                <c:pt idx="4">
                  <c:v>12154997.447512537</c:v>
                </c:pt>
                <c:pt idx="5">
                  <c:v>13374966.471790746</c:v>
                </c:pt>
                <c:pt idx="6">
                  <c:v>14641555.740925299</c:v>
                </c:pt>
                <c:pt idx="7">
                  <c:v>15956142.077100735</c:v>
                </c:pt>
                <c:pt idx="8">
                  <c:v>17320138.727291051</c:v>
                </c:pt>
                <c:pt idx="9">
                  <c:v>18734996.269522354</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18118227.488694128</c:v>
                </c:pt>
                <c:pt idx="1">
                  <c:v>19310149.887257289</c:v>
                </c:pt>
                <c:pt idx="2">
                  <c:v>22574030.721989416</c:v>
                </c:pt>
                <c:pt idx="3">
                  <c:v>25051814.584807459</c:v>
                </c:pt>
                <c:pt idx="4">
                  <c:v>28264331.381541561</c:v>
                </c:pt>
                <c:pt idx="5">
                  <c:v>31216201.205474146</c:v>
                </c:pt>
                <c:pt idx="6">
                  <c:v>34395200.881038867</c:v>
                </c:pt>
                <c:pt idx="7">
                  <c:v>37663277.268999897</c:v>
                </c:pt>
                <c:pt idx="8">
                  <c:v>40793069.266508639</c:v>
                </c:pt>
                <c:pt idx="9">
                  <c:v>44033377.150133818</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131166.14416889043</c:v>
                </c:pt>
                <c:pt idx="1">
                  <c:v>159884.62626060538</c:v>
                </c:pt>
                <c:pt idx="2">
                  <c:v>229836.22129400188</c:v>
                </c:pt>
                <c:pt idx="3">
                  <c:v>263737.0639348671</c:v>
                </c:pt>
                <c:pt idx="4">
                  <c:v>298902.00579284941</c:v>
                </c:pt>
                <c:pt idx="5">
                  <c:v>335368.05049957708</c:v>
                </c:pt>
                <c:pt idx="6">
                  <c:v>373173.17619225662</c:v>
                </c:pt>
                <c:pt idx="7">
                  <c:v>412356.35969244345</c:v>
                </c:pt>
                <c:pt idx="8">
                  <c:v>452957.60126216098</c:v>
                </c:pt>
                <c:pt idx="9">
                  <c:v>495017.94995079038</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7395.380383228814</c:v>
                </c:pt>
                <c:pt idx="1">
                  <c:v>8094.5799830977203</c:v>
                </c:pt>
                <c:pt idx="2">
                  <c:v>8821.4786440383559</c:v>
                </c:pt>
                <c:pt idx="3">
                  <c:v>9576.9046486536445</c:v>
                </c:pt>
                <c:pt idx="4">
                  <c:v>10915.905766690899</c:v>
                </c:pt>
                <c:pt idx="5">
                  <c:v>11876.5054741597</c:v>
                </c:pt>
                <c:pt idx="6">
                  <c:v>12871.162807620574</c:v>
                </c:pt>
                <c:pt idx="7">
                  <c:v>13900.855832230216</c:v>
                </c:pt>
                <c:pt idx="8">
                  <c:v>14966.588112701202</c:v>
                </c:pt>
                <c:pt idx="9">
                  <c:v>16069.389342058133</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117219.44348424469</c:v>
                </c:pt>
                <c:pt idx="1">
                  <c:v>134634.90365904677</c:v>
                </c:pt>
                <c:pt idx="2">
                  <c:v>152740.28398692753</c:v>
                </c:pt>
                <c:pt idx="3">
                  <c:v>171556.2150899402</c:v>
                </c:pt>
                <c:pt idx="4">
                  <c:v>193864.63453850301</c:v>
                </c:pt>
                <c:pt idx="5">
                  <c:v>214890.81034841627</c:v>
                </c:pt>
                <c:pt idx="6">
                  <c:v>236707.28035256418</c:v>
                </c:pt>
                <c:pt idx="7">
                  <c:v>259337.24584839217</c:v>
                </c:pt>
                <c:pt idx="8">
                  <c:v>282804.52006756578</c:v>
                </c:pt>
                <c:pt idx="9">
                  <c:v>307133.5433728206</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1724021.742311578</c:v>
                </c:pt>
                <c:pt idx="1">
                  <c:v>1990013.6682682217</c:v>
                </c:pt>
                <c:pt idx="2">
                  <c:v>2266349.7246787343</c:v>
                </c:pt>
                <c:pt idx="3">
                  <c:v>2553337.2799908887</c:v>
                </c:pt>
                <c:pt idx="4">
                  <c:v>2851291.8597381865</c:v>
                </c:pt>
                <c:pt idx="5">
                  <c:v>3211805.2263542088</c:v>
                </c:pt>
                <c:pt idx="6">
                  <c:v>3543550.9918088475</c:v>
                </c:pt>
                <c:pt idx="7">
                  <c:v>3887478.8968473934</c:v>
                </c:pt>
                <c:pt idx="8">
                  <c:v>4243943.5287470231</c:v>
                </c:pt>
                <c:pt idx="9">
                  <c:v>4613308.7854201617</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7735977.9445164325</c:v>
                </c:pt>
                <c:pt idx="1">
                  <c:v>7932207.6289627021</c:v>
                </c:pt>
                <c:pt idx="2">
                  <c:v>8136211.0278312676</c:v>
                </c:pt>
                <c:pt idx="3">
                  <c:v>8348220.5978252403</c:v>
                </c:pt>
                <c:pt idx="4">
                  <c:v>8568474.9844300896</c:v>
                </c:pt>
                <c:pt idx="5">
                  <c:v>8797219.1764822546</c:v>
                </c:pt>
                <c:pt idx="6">
                  <c:v>9034704.664444983</c:v>
                </c:pt>
                <c:pt idx="7">
                  <c:v>9281189.6024778783</c:v>
                </c:pt>
                <c:pt idx="8">
                  <c:v>9536938.9743885603</c:v>
                </c:pt>
                <c:pt idx="9">
                  <c:v>9802224.7635569312</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18630178.86807036</c:v>
                </c:pt>
                <c:pt idx="1">
                  <c:v>18148151.427474964</c:v>
                </c:pt>
                <c:pt idx="2">
                  <c:v>19924860.752833176</c:v>
                </c:pt>
                <c:pt idx="3">
                  <c:v>20742835.027117711</c:v>
                </c:pt>
                <c:pt idx="4">
                  <c:v>22310790.918726135</c:v>
                </c:pt>
                <c:pt idx="5">
                  <c:v>23506650.128296476</c:v>
                </c:pt>
                <c:pt idx="6">
                  <c:v>24876825.280013025</c:v>
                </c:pt>
                <c:pt idx="7">
                  <c:v>26263608.384334814</c:v>
                </c:pt>
                <c:pt idx="8">
                  <c:v>27408756.546396844</c:v>
                </c:pt>
                <c:pt idx="9">
                  <c:v>28589643.398351803</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120379.45468131719</c:v>
                </c:pt>
                <c:pt idx="1">
                  <c:v>124417.9912254646</c:v>
                </c:pt>
                <c:pt idx="2">
                  <c:v>173723.86257964588</c:v>
                </c:pt>
                <c:pt idx="3">
                  <c:v>181319.2314552211</c:v>
                </c:pt>
                <c:pt idx="4">
                  <c:v>189148.92554078749</c:v>
                </c:pt>
                <c:pt idx="5">
                  <c:v>197219.2796971944</c:v>
                </c:pt>
                <c:pt idx="6">
                  <c:v>205536.78844964132</c:v>
                </c:pt>
                <c:pt idx="7">
                  <c:v>214108.10984030715</c:v>
                </c:pt>
                <c:pt idx="8">
                  <c:v>222940.06937121987</c:v>
                </c:pt>
                <c:pt idx="9">
                  <c:v>232039.66403943292</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7563.4572101203767</c:v>
                </c:pt>
                <c:pt idx="1">
                  <c:v>7563.4572101203767</c:v>
                </c:pt>
                <c:pt idx="2">
                  <c:v>7563.4572101203767</c:v>
                </c:pt>
                <c:pt idx="3">
                  <c:v>7563.4572101203767</c:v>
                </c:pt>
                <c:pt idx="4">
                  <c:v>8186.9293250181736</c:v>
                </c:pt>
                <c:pt idx="5">
                  <c:v>8350.6679115185379</c:v>
                </c:pt>
                <c:pt idx="6">
                  <c:v>8517.6812697489077</c:v>
                </c:pt>
                <c:pt idx="7">
                  <c:v>8688.0348951438846</c:v>
                </c:pt>
                <c:pt idx="8">
                  <c:v>8861.7955930467633</c:v>
                </c:pt>
                <c:pt idx="9">
                  <c:v>9039.031504907698</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120568.57044093739</c:v>
                </c:pt>
                <c:pt idx="1">
                  <c:v>128405.52751959831</c:v>
                </c:pt>
                <c:pt idx="2">
                  <c:v>136552.94866714464</c:v>
                </c:pt>
                <c:pt idx="3">
                  <c:v>145020.11766350036</c:v>
                </c:pt>
                <c:pt idx="4">
                  <c:v>156922.41785714583</c:v>
                </c:pt>
                <c:pt idx="5">
                  <c:v>166873.59933959617</c:v>
                </c:pt>
                <c:pt idx="6">
                  <c:v>177190.20125681188</c:v>
                </c:pt>
                <c:pt idx="7">
                  <c:v>187882.85995359058</c:v>
                </c:pt>
                <c:pt idx="8">
                  <c:v>198962.49106034799</c:v>
                </c:pt>
                <c:pt idx="9">
                  <c:v>210440.29641000449</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1773279.5063776227</c:v>
                </c:pt>
                <c:pt idx="1">
                  <c:v>1899625.6712070284</c:v>
                </c:pt>
                <c:pt idx="2">
                  <c:v>2030759.6907036537</c:v>
                </c:pt>
                <c:pt idx="3">
                  <c:v>2166822.5405882555</c:v>
                </c:pt>
                <c:pt idx="4">
                  <c:v>2307958.9204685539</c:v>
                </c:pt>
                <c:pt idx="5">
                  <c:v>2511993.7074425127</c:v>
                </c:pt>
                <c:pt idx="6">
                  <c:v>2675963.1308598462</c:v>
                </c:pt>
                <c:pt idx="7">
                  <c:v>2845708.1936691925</c:v>
                </c:pt>
                <c:pt idx="8">
                  <c:v>3021394.3336768672</c:v>
                </c:pt>
                <c:pt idx="9">
                  <c:v>3203191.2959456784</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8702031.7756365333</c:v>
                </c:pt>
                <c:pt idx="1">
                  <c:v>9314041.9722422268</c:v>
                </c:pt>
                <c:pt idx="2">
                  <c:v>9950070.6822241452</c:v>
                </c:pt>
                <c:pt idx="3">
                  <c:v>10610833.842038695</c:v>
                </c:pt>
                <c:pt idx="4">
                  <c:v>11297066.418195188</c:v>
                </c:pt>
                <c:pt idx="5">
                  <c:v>12009522.882083373</c:v>
                </c:pt>
                <c:pt idx="6">
                  <c:v>12748977.696182055</c:v>
                </c:pt>
                <c:pt idx="7">
                  <c:v>13516225.811914107</c:v>
                </c:pt>
                <c:pt idx="8">
                  <c:v>14312083.179419218</c:v>
                </c:pt>
                <c:pt idx="9">
                  <c:v>17160610.627168171</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19936035.025319707</c:v>
                </c:pt>
                <c:pt idx="1">
                  <c:v>22660322.657535631</c:v>
                </c:pt>
                <c:pt idx="2">
                  <c:v>24463063.217513047</c:v>
                </c:pt>
                <c:pt idx="3">
                  <c:v>27054081.861480195</c:v>
                </c:pt>
                <c:pt idx="4">
                  <c:v>29312438.242227443</c:v>
                </c:pt>
                <c:pt idx="5">
                  <c:v>31785713.135590877</c:v>
                </c:pt>
                <c:pt idx="6">
                  <c:v>34317397.655979849</c:v>
                </c:pt>
                <c:pt idx="7">
                  <c:v>36650479.735609531</c:v>
                </c:pt>
                <c:pt idx="8">
                  <c:v>39063596.346126169</c:v>
                </c:pt>
                <c:pt idx="9">
                  <c:v>39822957.934839815</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148183.22550448592</c:v>
                </c:pt>
                <c:pt idx="1">
                  <c:v>210084.67102654855</c:v>
                </c:pt>
                <c:pt idx="2">
                  <c:v>230769.93094300866</c:v>
                </c:pt>
                <c:pt idx="3">
                  <c:v>252198.56738771667</c:v>
                </c:pt>
                <c:pt idx="4">
                  <c:v>274392.04131783574</c:v>
                </c:pt>
                <c:pt idx="5">
                  <c:v>297372.37477820448</c:v>
                </c:pt>
                <c:pt idx="6">
                  <c:v>321162.16476046073</c:v>
                </c:pt>
                <c:pt idx="7">
                  <c:v>345784.59739209607</c:v>
                </c:pt>
                <c:pt idx="8">
                  <c:v>371263.46246309264</c:v>
                </c:pt>
                <c:pt idx="9">
                  <c:v>378688.73171235452</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9106.4024809849343</c:v>
                </c:pt>
                <c:pt idx="1">
                  <c:v>9924.1634745431493</c:v>
                </c:pt>
                <c:pt idx="2">
                  <c:v>10774.017729735348</c:v>
                </c:pt>
                <c:pt idx="3">
                  <c:v>12280.393987527259</c:v>
                </c:pt>
                <c:pt idx="4">
                  <c:v>13361.06865842966</c:v>
                </c:pt>
                <c:pt idx="5">
                  <c:v>14480.058158573145</c:v>
                </c:pt>
                <c:pt idx="6">
                  <c:v>15638.462811258989</c:v>
                </c:pt>
                <c:pt idx="7">
                  <c:v>16837.411626788849</c:v>
                </c:pt>
                <c:pt idx="8">
                  <c:v>18078.063009815396</c:v>
                </c:pt>
                <c:pt idx="9">
                  <c:v>18439.624270011707</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136091.77388520807</c:v>
                </c:pt>
                <c:pt idx="1">
                  <c:v>148312.90560652755</c:v>
                </c:pt>
                <c:pt idx="2">
                  <c:v>161013.65910106114</c:v>
                </c:pt>
                <c:pt idx="3">
                  <c:v>177314.18319003584</c:v>
                </c:pt>
                <c:pt idx="4">
                  <c:v>191833.12010705352</c:v>
                </c:pt>
                <c:pt idx="5">
                  <c:v>206892.03097008617</c:v>
                </c:pt>
                <c:pt idx="6">
                  <c:v>222506.70716220746</c:v>
                </c:pt>
                <c:pt idx="7">
                  <c:v>238693.35573223582</c:v>
                </c:pt>
                <c:pt idx="8">
                  <c:v>255468.60970481066</c:v>
                </c:pt>
                <c:pt idx="9">
                  <c:v>259070.87476839518</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2012672.2397386022</c:v>
                </c:pt>
                <c:pt idx="1">
                  <c:v>2203720.9405569606</c:v>
                </c:pt>
                <c:pt idx="2">
                  <c:v>2402049.8403887535</c:v>
                </c:pt>
                <c:pt idx="3">
                  <c:v>2607873.7277141893</c:v>
                </c:pt>
                <c:pt idx="4">
                  <c:v>2879089.4315111702</c:v>
                </c:pt>
                <c:pt idx="5">
                  <c:v>3112807.0425015478</c:v>
                </c:pt>
                <c:pt idx="6">
                  <c:v>3354943.382097234</c:v>
                </c:pt>
                <c:pt idx="7">
                  <c:v>3605741.7123980448</c:v>
                </c:pt>
                <c:pt idx="8">
                  <c:v>3865451.6584963463</c:v>
                </c:pt>
                <c:pt idx="9">
                  <c:v>3931677.6947514131</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8679389.8889696561</c:v>
                </c:pt>
                <c:pt idx="1">
                  <c:v>9856767.9956472777</c:v>
                </c:pt>
                <c:pt idx="2">
                  <c:v>11080788.388858669</c:v>
                </c:pt>
                <c:pt idx="3">
                  <c:v>12352845.808822503</c:v>
                </c:pt>
                <c:pt idx="4">
                  <c:v>13674372.128451603</c:v>
                </c:pt>
                <c:pt idx="5">
                  <c:v>15046837.280764587</c:v>
                </c:pt>
                <c:pt idx="6">
                  <c:v>16471750.208540959</c:v>
                </c:pt>
                <c:pt idx="7">
                  <c:v>17950659.836738326</c:v>
                </c:pt>
                <c:pt idx="8">
                  <c:v>19485156.068202429</c:v>
                </c:pt>
                <c:pt idx="9">
                  <c:v>21076870.803212646</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20383005.92478089</c:v>
                </c:pt>
                <c:pt idx="1">
                  <c:v>21723918.623164449</c:v>
                </c:pt>
                <c:pt idx="2">
                  <c:v>25395784.562238086</c:v>
                </c:pt>
                <c:pt idx="3">
                  <c:v>28183291.407908387</c:v>
                </c:pt>
                <c:pt idx="4">
                  <c:v>31797372.804234251</c:v>
                </c:pt>
                <c:pt idx="5">
                  <c:v>35118226.356158406</c:v>
                </c:pt>
                <c:pt idx="6">
                  <c:v>38694600.991168723</c:v>
                </c:pt>
                <c:pt idx="7">
                  <c:v>42371186.927624881</c:v>
                </c:pt>
                <c:pt idx="8">
                  <c:v>45892202.924822211</c:v>
                </c:pt>
                <c:pt idx="9">
                  <c:v>49537549.293900535</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147561.91219000169</c:v>
                </c:pt>
                <c:pt idx="1">
                  <c:v>179870.20454318103</c:v>
                </c:pt>
                <c:pt idx="2">
                  <c:v>258565.74895575209</c:v>
                </c:pt>
                <c:pt idx="3">
                  <c:v>296704.19692672545</c:v>
                </c:pt>
                <c:pt idx="4">
                  <c:v>336264.75651695556</c:v>
                </c:pt>
                <c:pt idx="5">
                  <c:v>377289.05681202409</c:v>
                </c:pt>
                <c:pt idx="6">
                  <c:v>419819.82321628864</c:v>
                </c:pt>
                <c:pt idx="7">
                  <c:v>463900.90465399879</c:v>
                </c:pt>
                <c:pt idx="8">
                  <c:v>509577.30141993106</c:v>
                </c:pt>
                <c:pt idx="9">
                  <c:v>556895.19369463902</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8319.8029311324153</c:v>
                </c:pt>
                <c:pt idx="1">
                  <c:v>9106.4024809849343</c:v>
                </c:pt>
                <c:pt idx="2">
                  <c:v>9924.1634745431493</c:v>
                </c:pt>
                <c:pt idx="3">
                  <c:v>10774.017729735348</c:v>
                </c:pt>
                <c:pt idx="4">
                  <c:v>12280.393987527259</c:v>
                </c:pt>
                <c:pt idx="5">
                  <c:v>13361.06865842966</c:v>
                </c:pt>
                <c:pt idx="6">
                  <c:v>14480.058158573145</c:v>
                </c:pt>
                <c:pt idx="7">
                  <c:v>15638.462811258989</c:v>
                </c:pt>
                <c:pt idx="8">
                  <c:v>16837.411626788849</c:v>
                </c:pt>
                <c:pt idx="9">
                  <c:v>18078.063009815396</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131871.87391977527</c:v>
                </c:pt>
                <c:pt idx="1">
                  <c:v>151464.2666164276</c:v>
                </c:pt>
                <c:pt idx="2">
                  <c:v>171832.81948529344</c:v>
                </c:pt>
                <c:pt idx="3">
                  <c:v>193000.7419761827</c:v>
                </c:pt>
                <c:pt idx="4">
                  <c:v>218097.71385581588</c:v>
                </c:pt>
                <c:pt idx="5">
                  <c:v>241752.16164196824</c:v>
                </c:pt>
                <c:pt idx="6">
                  <c:v>266295.69039663469</c:v>
                </c:pt>
                <c:pt idx="7">
                  <c:v>291754.40157944115</c:v>
                </c:pt>
                <c:pt idx="8">
                  <c:v>318155.08507601148</c:v>
                </c:pt>
                <c:pt idx="9">
                  <c:v>345525.23629442311</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1939524.4601005251</c:v>
                </c:pt>
                <c:pt idx="1">
                  <c:v>2238765.3768017488</c:v>
                </c:pt>
                <c:pt idx="2">
                  <c:v>2549643.4402635759</c:v>
                </c:pt>
                <c:pt idx="3">
                  <c:v>2872504.4399897493</c:v>
                </c:pt>
                <c:pt idx="4">
                  <c:v>3207703.3422054593</c:v>
                </c:pt>
                <c:pt idx="5">
                  <c:v>3613280.8796484843</c:v>
                </c:pt>
                <c:pt idx="6">
                  <c:v>3986494.8657849529</c:v>
                </c:pt>
                <c:pt idx="7">
                  <c:v>4373413.7589533161</c:v>
                </c:pt>
                <c:pt idx="8">
                  <c:v>4774436.4698403999</c:v>
                </c:pt>
                <c:pt idx="9">
                  <c:v>5189972.3835976813</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13309911.840881888</c:v>
                </c:pt>
                <c:pt idx="1">
                  <c:v>12747104.734476952</c:v>
                </c:pt>
                <c:pt idx="2">
                  <c:v>12234481.408890402</c:v>
                </c:pt>
                <c:pt idx="3">
                  <c:v>11305223.868477926</c:v>
                </c:pt>
                <c:pt idx="4">
                  <c:v>12390377.193322126</c:v>
                </c:pt>
                <c:pt idx="5">
                  <c:v>13236904.008944789</c:v>
                </c:pt>
                <c:pt idx="6">
                  <c:v>13434946.798971714</c:v>
                </c:pt>
                <c:pt idx="7">
                  <c:v>14423326.013038084</c:v>
                </c:pt>
                <c:pt idx="8">
                  <c:v>15015926.223894835</c:v>
                </c:pt>
                <c:pt idx="9">
                  <c:v>15628819.322813474</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13790920.647981331</c:v>
                </c:pt>
                <c:pt idx="1">
                  <c:v>13713451.294900525</c:v>
                </c:pt>
                <c:pt idx="2">
                  <c:v>13650919.012072448</c:v>
                </c:pt>
                <c:pt idx="3">
                  <c:v>13353910.478791635</c:v>
                </c:pt>
                <c:pt idx="4">
                  <c:v>15002452.621472102</c:v>
                </c:pt>
                <c:pt idx="5">
                  <c:v>16434084.333000362</c:v>
                </c:pt>
                <c:pt idx="6">
                  <c:v>17239591.384597845</c:v>
                </c:pt>
                <c:pt idx="7">
                  <c:v>18858454.558567971</c:v>
                </c:pt>
                <c:pt idx="8">
                  <c:v>20105236.229890384</c:v>
                </c:pt>
                <c:pt idx="9">
                  <c:v>21396703.996275097</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14466474.089452539</c:v>
                </c:pt>
                <c:pt idx="1">
                  <c:v>15077756.392123349</c:v>
                </c:pt>
                <c:pt idx="2">
                  <c:v>15676233.176557345</c:v>
                </c:pt>
                <c:pt idx="3">
                  <c:v>16230669.212477218</c:v>
                </c:pt>
                <c:pt idx="4">
                  <c:v>18670320.006921217</c:v>
                </c:pt>
                <c:pt idx="5">
                  <c:v>20923554.012790084</c:v>
                </c:pt>
                <c:pt idx="6">
                  <c:v>22582060.303547617</c:v>
                </c:pt>
                <c:pt idx="7">
                  <c:v>25086246.89837227</c:v>
                </c:pt>
                <c:pt idx="8">
                  <c:v>27251627.939815819</c:v>
                </c:pt>
                <c:pt idx="9">
                  <c:v>29495947.934190586</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15528230.481028875</c:v>
                </c:pt>
                <c:pt idx="1">
                  <c:v>14871622.190223109</c:v>
                </c:pt>
                <c:pt idx="2">
                  <c:v>14273561.643705465</c:v>
                </c:pt>
                <c:pt idx="3">
                  <c:v>13189427.846557584</c:v>
                </c:pt>
                <c:pt idx="4">
                  <c:v>14455440.058875814</c:v>
                </c:pt>
                <c:pt idx="5">
                  <c:v>15443054.677102255</c:v>
                </c:pt>
                <c:pt idx="6">
                  <c:v>15674104.598800331</c:v>
                </c:pt>
                <c:pt idx="7">
                  <c:v>16827213.681877766</c:v>
                </c:pt>
                <c:pt idx="8">
                  <c:v>17518580.594543975</c:v>
                </c:pt>
                <c:pt idx="9">
                  <c:v>18233622.543282386</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16089407.422644887</c:v>
                </c:pt>
                <c:pt idx="1">
                  <c:v>15999026.51071728</c:v>
                </c:pt>
                <c:pt idx="2">
                  <c:v>15926072.180751188</c:v>
                </c:pt>
                <c:pt idx="3">
                  <c:v>15579562.225256907</c:v>
                </c:pt>
                <c:pt idx="4">
                  <c:v>17502861.391717453</c:v>
                </c:pt>
                <c:pt idx="5">
                  <c:v>19173098.388500422</c:v>
                </c:pt>
                <c:pt idx="6">
                  <c:v>20112856.615364157</c:v>
                </c:pt>
                <c:pt idx="7">
                  <c:v>22001530.318329304</c:v>
                </c:pt>
                <c:pt idx="8">
                  <c:v>23456108.934872113</c:v>
                </c:pt>
                <c:pt idx="9">
                  <c:v>24962821.32898761</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16877553.104361299</c:v>
                </c:pt>
                <c:pt idx="1">
                  <c:v>17590715.790810574</c:v>
                </c:pt>
                <c:pt idx="2">
                  <c:v>18288938.705983568</c:v>
                </c:pt>
                <c:pt idx="3">
                  <c:v>18935780.747890089</c:v>
                </c:pt>
                <c:pt idx="4">
                  <c:v>21782040.008074753</c:v>
                </c:pt>
                <c:pt idx="5">
                  <c:v>24410813.014921766</c:v>
                </c:pt>
                <c:pt idx="6">
                  <c:v>26345737.020805549</c:v>
                </c:pt>
                <c:pt idx="7">
                  <c:v>29267288.048100989</c:v>
                </c:pt>
                <c:pt idx="8">
                  <c:v>31793565.929785121</c:v>
                </c:pt>
                <c:pt idx="9">
                  <c:v>34411939.256555684</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17746549.121175859</c:v>
                </c:pt>
                <c:pt idx="1">
                  <c:v>16996139.645969272</c:v>
                </c:pt>
                <c:pt idx="2">
                  <c:v>16312641.878520537</c:v>
                </c:pt>
                <c:pt idx="3">
                  <c:v>15073631.82463724</c:v>
                </c:pt>
                <c:pt idx="4">
                  <c:v>16520502.924429504</c:v>
                </c:pt>
                <c:pt idx="5">
                  <c:v>17649205.345259722</c:v>
                </c:pt>
                <c:pt idx="6">
                  <c:v>17913262.398628958</c:v>
                </c:pt>
                <c:pt idx="7">
                  <c:v>19231101.350717451</c:v>
                </c:pt>
                <c:pt idx="8">
                  <c:v>20021234.965193119</c:v>
                </c:pt>
                <c:pt idx="9">
                  <c:v>20838425.763751298</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18387894.197308443</c:v>
                </c:pt>
                <c:pt idx="1">
                  <c:v>18284601.726534039</c:v>
                </c:pt>
                <c:pt idx="2">
                  <c:v>18201225.349429931</c:v>
                </c:pt>
                <c:pt idx="3">
                  <c:v>17805213.971722182</c:v>
                </c:pt>
                <c:pt idx="4">
                  <c:v>20003270.161962811</c:v>
                </c:pt>
                <c:pt idx="5">
                  <c:v>21912112.444000486</c:v>
                </c:pt>
                <c:pt idx="6">
                  <c:v>22986121.846130468</c:v>
                </c:pt>
                <c:pt idx="7">
                  <c:v>25144606.078090634</c:v>
                </c:pt>
                <c:pt idx="8">
                  <c:v>26806981.63985385</c:v>
                </c:pt>
                <c:pt idx="9">
                  <c:v>28528938.661700126</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19288632.11927006</c:v>
                </c:pt>
                <c:pt idx="1">
                  <c:v>20103675.189497802</c:v>
                </c:pt>
                <c:pt idx="2">
                  <c:v>20901644.2354098</c:v>
                </c:pt>
                <c:pt idx="3">
                  <c:v>21640892.283302967</c:v>
                </c:pt>
                <c:pt idx="4">
                  <c:v>24893760.009228297</c:v>
                </c:pt>
                <c:pt idx="5">
                  <c:v>27898072.017053451</c:v>
                </c:pt>
                <c:pt idx="6">
                  <c:v>30109413.738063492</c:v>
                </c:pt>
                <c:pt idx="7">
                  <c:v>33448329.197829705</c:v>
                </c:pt>
                <c:pt idx="8">
                  <c:v>36335503.919754431</c:v>
                </c:pt>
                <c:pt idx="9">
                  <c:v>39327930.578920789</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19964867.761322837</c:v>
                </c:pt>
                <c:pt idx="1">
                  <c:v>19120657.101715427</c:v>
                </c:pt>
                <c:pt idx="2">
                  <c:v>18351722.113335602</c:v>
                </c:pt>
                <c:pt idx="3">
                  <c:v>16957835.802716892</c:v>
                </c:pt>
                <c:pt idx="4">
                  <c:v>18585565.789983191</c:v>
                </c:pt>
                <c:pt idx="5">
                  <c:v>19855356.013417184</c:v>
                </c:pt>
                <c:pt idx="6">
                  <c:v>20152420.198457573</c:v>
                </c:pt>
                <c:pt idx="7">
                  <c:v>21634989.01955713</c:v>
                </c:pt>
                <c:pt idx="8">
                  <c:v>22523889.335842256</c:v>
                </c:pt>
                <c:pt idx="9">
                  <c:v>23443228.98422021</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20686380.971972</c:v>
                </c:pt>
                <c:pt idx="1">
                  <c:v>20570176.942350786</c:v>
                </c:pt>
                <c:pt idx="2">
                  <c:v>20476378.518108673</c:v>
                </c:pt>
                <c:pt idx="3">
                  <c:v>20030865.718187451</c:v>
                </c:pt>
                <c:pt idx="4">
                  <c:v>22503678.932208158</c:v>
                </c:pt>
                <c:pt idx="5">
                  <c:v>24651126.499500539</c:v>
                </c:pt>
                <c:pt idx="6">
                  <c:v>25859387.076896768</c:v>
                </c:pt>
                <c:pt idx="7">
                  <c:v>28287681.837851964</c:v>
                </c:pt>
                <c:pt idx="8">
                  <c:v>30157854.344835576</c:v>
                </c:pt>
                <c:pt idx="9">
                  <c:v>32095055.994412638</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21699711.134178814</c:v>
                </c:pt>
                <c:pt idx="1">
                  <c:v>22616634.588185024</c:v>
                </c:pt>
                <c:pt idx="2">
                  <c:v>23514349.764836013</c:v>
                </c:pt>
                <c:pt idx="3">
                  <c:v>24346003.818715829</c:v>
                </c:pt>
                <c:pt idx="4">
                  <c:v>28005480.010381833</c:v>
                </c:pt>
                <c:pt idx="5">
                  <c:v>31385331.01918513</c:v>
                </c:pt>
                <c:pt idx="6">
                  <c:v>33873090.455321424</c:v>
                </c:pt>
                <c:pt idx="7">
                  <c:v>37629370.347558409</c:v>
                </c:pt>
                <c:pt idx="8">
                  <c:v>40877441.909723736</c:v>
                </c:pt>
                <c:pt idx="9">
                  <c:v>44243921.901285887</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18925298.534197859</c:v>
                </c:pt>
                <c:pt idx="1">
                  <c:v>18826914.469066586</c:v>
                </c:pt>
                <c:pt idx="2">
                  <c:v>20273114.493216671</c:v>
                </c:pt>
                <c:pt idx="3">
                  <c:v>21061187.31457337</c:v>
                </c:pt>
                <c:pt idx="4">
                  <c:v>22360988.730898488</c:v>
                </c:pt>
                <c:pt idx="5">
                  <c:v>23458871.039446369</c:v>
                </c:pt>
                <c:pt idx="6">
                  <c:v>24652491.830862701</c:v>
                </c:pt>
                <c:pt idx="7">
                  <c:v>25867456.790113948</c:v>
                </c:pt>
                <c:pt idx="8">
                  <c:v>26931902.80699126</c:v>
                </c:pt>
                <c:pt idx="9">
                  <c:v>28031052.299872506</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19808876.553467672</c:v>
                </c:pt>
                <c:pt idx="1">
                  <c:v>20629413.628377009</c:v>
                </c:pt>
                <c:pt idx="2">
                  <c:v>23030938.206961621</c:v>
                </c:pt>
                <c:pt idx="3">
                  <c:v>24811827.565266505</c:v>
                </c:pt>
                <c:pt idx="4">
                  <c:v>27143055.050532237</c:v>
                </c:pt>
                <c:pt idx="5">
                  <c:v>29312120.214678079</c:v>
                </c:pt>
                <c:pt idx="6">
                  <c:v>31617858.349388439</c:v>
                </c:pt>
                <c:pt idx="7">
                  <c:v>33987084.045995377</c:v>
                </c:pt>
                <c:pt idx="8">
                  <c:v>36249175.083115205</c:v>
                </c:pt>
                <c:pt idx="9">
                  <c:v>38590627.546146296</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20859782.575261317</c:v>
                </c:pt>
                <c:pt idx="1">
                  <c:v>22773261.912836038</c:v>
                </c:pt>
                <c:pt idx="2">
                  <c:v>26311026.082183942</c:v>
                </c:pt>
                <c:pt idx="3">
                  <c:v>29272747.075568855</c:v>
                </c:pt>
                <c:pt idx="4">
                  <c:v>32830727.426167745</c:v>
                </c:pt>
                <c:pt idx="5">
                  <c:v>36273831.202455938</c:v>
                </c:pt>
                <c:pt idx="6">
                  <c:v>39902294.424844086</c:v>
                </c:pt>
                <c:pt idx="7">
                  <c:v>43644369.528240815</c:v>
                </c:pt>
                <c:pt idx="8">
                  <c:v>47330910.173991844</c:v>
                </c:pt>
                <c:pt idx="9">
                  <c:v>51149927.315806493</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22079514.956564166</c:v>
                </c:pt>
                <c:pt idx="1">
                  <c:v>21964733.547244351</c:v>
                </c:pt>
                <c:pt idx="2">
                  <c:v>23651966.90875278</c:v>
                </c:pt>
                <c:pt idx="3">
                  <c:v>24571385.200335588</c:v>
                </c:pt>
                <c:pt idx="4">
                  <c:v>26087820.186048239</c:v>
                </c:pt>
                <c:pt idx="5">
                  <c:v>27368682.879354093</c:v>
                </c:pt>
                <c:pt idx="6">
                  <c:v>28761240.469339821</c:v>
                </c:pt>
                <c:pt idx="7">
                  <c:v>30178699.588466279</c:v>
                </c:pt>
                <c:pt idx="8">
                  <c:v>31420553.274823133</c:v>
                </c:pt>
                <c:pt idx="9">
                  <c:v>32702894.349851254</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23110355.979045618</c:v>
                </c:pt>
                <c:pt idx="1">
                  <c:v>24067649.233106516</c:v>
                </c:pt>
                <c:pt idx="2">
                  <c:v>26869427.908121895</c:v>
                </c:pt>
                <c:pt idx="3">
                  <c:v>28947132.159477584</c:v>
                </c:pt>
                <c:pt idx="4">
                  <c:v>31666897.55895428</c:v>
                </c:pt>
                <c:pt idx="5">
                  <c:v>34197473.583791092</c:v>
                </c:pt>
                <c:pt idx="6">
                  <c:v>36887501.407619841</c:v>
                </c:pt>
                <c:pt idx="7">
                  <c:v>39651598.053661272</c:v>
                </c:pt>
                <c:pt idx="8">
                  <c:v>42290704.263634391</c:v>
                </c:pt>
                <c:pt idx="9">
                  <c:v>45022398.803837352</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24336413.00447154</c:v>
                </c:pt>
                <c:pt idx="1">
                  <c:v>26568805.564975385</c:v>
                </c:pt>
                <c:pt idx="2">
                  <c:v>30696197.095881272</c:v>
                </c:pt>
                <c:pt idx="3">
                  <c:v>34151538.254830323</c:v>
                </c:pt>
                <c:pt idx="4">
                  <c:v>38302515.330529034</c:v>
                </c:pt>
                <c:pt idx="5">
                  <c:v>42319469.736198582</c:v>
                </c:pt>
                <c:pt idx="6">
                  <c:v>46552676.828984767</c:v>
                </c:pt>
                <c:pt idx="7">
                  <c:v>50918431.116280943</c:v>
                </c:pt>
                <c:pt idx="8">
                  <c:v>55219395.202990487</c:v>
                </c:pt>
                <c:pt idx="9">
                  <c:v>59674915.20177424</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25233731.378930483</c:v>
                </c:pt>
                <c:pt idx="1">
                  <c:v>25102552.625422116</c:v>
                </c:pt>
                <c:pt idx="2">
                  <c:v>27030819.324288901</c:v>
                </c:pt>
                <c:pt idx="3">
                  <c:v>28081583.086097822</c:v>
                </c:pt>
                <c:pt idx="4">
                  <c:v>29814651.641197991</c:v>
                </c:pt>
                <c:pt idx="5">
                  <c:v>31278494.719261833</c:v>
                </c:pt>
                <c:pt idx="6">
                  <c:v>32869989.107816942</c:v>
                </c:pt>
                <c:pt idx="7">
                  <c:v>34489942.386818603</c:v>
                </c:pt>
                <c:pt idx="8">
                  <c:v>35909203.742655016</c:v>
                </c:pt>
                <c:pt idx="9">
                  <c:v>37374736.399830006</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26411835.404623568</c:v>
                </c:pt>
                <c:pt idx="1">
                  <c:v>27505884.83783602</c:v>
                </c:pt>
                <c:pt idx="2">
                  <c:v>30707917.609282173</c:v>
                </c:pt>
                <c:pt idx="3">
                  <c:v>33082436.753688674</c:v>
                </c:pt>
                <c:pt idx="4">
                  <c:v>36190740.067376316</c:v>
                </c:pt>
                <c:pt idx="5">
                  <c:v>39082826.952904105</c:v>
                </c:pt>
                <c:pt idx="6">
                  <c:v>42157144.465851262</c:v>
                </c:pt>
                <c:pt idx="7">
                  <c:v>45316112.061327174</c:v>
                </c:pt>
                <c:pt idx="8">
                  <c:v>48332233.444153614</c:v>
                </c:pt>
                <c:pt idx="9">
                  <c:v>51454170.061528414</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27813043.433681764</c:v>
                </c:pt>
                <c:pt idx="1">
                  <c:v>30364349.217114728</c:v>
                </c:pt>
                <c:pt idx="2">
                  <c:v>35081368.109578602</c:v>
                </c:pt>
                <c:pt idx="3">
                  <c:v>39030329.434091821</c:v>
                </c:pt>
                <c:pt idx="4">
                  <c:v>43774303.234890327</c:v>
                </c:pt>
                <c:pt idx="5">
                  <c:v>48365108.269941255</c:v>
                </c:pt>
                <c:pt idx="6">
                  <c:v>53203059.233125448</c:v>
                </c:pt>
                <c:pt idx="7">
                  <c:v>58192492.704321086</c:v>
                </c:pt>
                <c:pt idx="8">
                  <c:v>63107880.231989138</c:v>
                </c:pt>
                <c:pt idx="9">
                  <c:v>68199903.087742001</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28387947.801296789</c:v>
                </c:pt>
                <c:pt idx="1">
                  <c:v>28240371.703599881</c:v>
                </c:pt>
                <c:pt idx="2">
                  <c:v>30409671.73982501</c:v>
                </c:pt>
                <c:pt idx="3">
                  <c:v>31591780.971860047</c:v>
                </c:pt>
                <c:pt idx="4">
                  <c:v>33541483.096347727</c:v>
                </c:pt>
                <c:pt idx="5">
                  <c:v>35188306.559169553</c:v>
                </c:pt>
                <c:pt idx="6">
                  <c:v>36978737.746294059</c:v>
                </c:pt>
                <c:pt idx="7">
                  <c:v>38801185.185170926</c:v>
                </c:pt>
                <c:pt idx="8">
                  <c:v>40397854.210486889</c:v>
                </c:pt>
                <c:pt idx="9">
                  <c:v>42046578.449808754</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29713314.830201514</c:v>
                </c:pt>
                <c:pt idx="1">
                  <c:v>30944120.442565527</c:v>
                </c:pt>
                <c:pt idx="2">
                  <c:v>34546407.31044244</c:v>
                </c:pt>
                <c:pt idx="3">
                  <c:v>37217741.347899757</c:v>
                </c:pt>
                <c:pt idx="4">
                  <c:v>40714582.575798355</c:v>
                </c:pt>
                <c:pt idx="5">
                  <c:v>43968180.322017118</c:v>
                </c:pt>
                <c:pt idx="6">
                  <c:v>47426787.524082668</c:v>
                </c:pt>
                <c:pt idx="7">
                  <c:v>50980626.068993077</c:v>
                </c:pt>
                <c:pt idx="8">
                  <c:v>54373762.6246728</c:v>
                </c:pt>
                <c:pt idx="9">
                  <c:v>57885941.319219455</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31289673.86289198</c:v>
                </c:pt>
                <c:pt idx="1">
                  <c:v>34159892.869254068</c:v>
                </c:pt>
                <c:pt idx="2">
                  <c:v>39466539.123275921</c:v>
                </c:pt>
                <c:pt idx="3">
                  <c:v>43909120.613353282</c:v>
                </c:pt>
                <c:pt idx="4">
                  <c:v>49246091.139251612</c:v>
                </c:pt>
                <c:pt idx="5">
                  <c:v>54410746.803683899</c:v>
                </c:pt>
                <c:pt idx="6">
                  <c:v>59853441.637266137</c:v>
                </c:pt>
                <c:pt idx="7">
                  <c:v>65466554.292361222</c:v>
                </c:pt>
                <c:pt idx="8">
                  <c:v>70996365.260987759</c:v>
                </c:pt>
                <c:pt idx="9">
                  <c:v>76724890.973709732</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chart" Target="../charts/chart47.xml"/><Relationship Id="rId3" Type="http://schemas.openxmlformats.org/officeDocument/2006/relationships/chart" Target="../charts/chart37.xml"/><Relationship Id="rId7" Type="http://schemas.openxmlformats.org/officeDocument/2006/relationships/chart" Target="../charts/chart41.xml"/><Relationship Id="rId12" Type="http://schemas.openxmlformats.org/officeDocument/2006/relationships/chart" Target="../charts/chart46.xml"/><Relationship Id="rId2" Type="http://schemas.openxmlformats.org/officeDocument/2006/relationships/chart" Target="../charts/chart36.xml"/><Relationship Id="rId16" Type="http://schemas.openxmlformats.org/officeDocument/2006/relationships/chart" Target="../charts/chart50.xml"/><Relationship Id="rId1" Type="http://schemas.openxmlformats.org/officeDocument/2006/relationships/chart" Target="../charts/chart35.xml"/><Relationship Id="rId6" Type="http://schemas.openxmlformats.org/officeDocument/2006/relationships/chart" Target="../charts/chart40.xml"/><Relationship Id="rId11" Type="http://schemas.openxmlformats.org/officeDocument/2006/relationships/chart" Target="../charts/chart45.xml"/><Relationship Id="rId5" Type="http://schemas.openxmlformats.org/officeDocument/2006/relationships/chart" Target="../charts/chart39.xml"/><Relationship Id="rId15" Type="http://schemas.openxmlformats.org/officeDocument/2006/relationships/chart" Target="../charts/chart4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 Id="rId14" Type="http://schemas.openxmlformats.org/officeDocument/2006/relationships/chart" Target="../charts/chart4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88.xml"/><Relationship Id="rId3" Type="http://schemas.openxmlformats.org/officeDocument/2006/relationships/chart" Target="../charts/chart83.xml"/><Relationship Id="rId7" Type="http://schemas.openxmlformats.org/officeDocument/2006/relationships/chart" Target="../charts/chart87.xml"/><Relationship Id="rId12" Type="http://schemas.openxmlformats.org/officeDocument/2006/relationships/chart" Target="../charts/chart92.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11" Type="http://schemas.openxmlformats.org/officeDocument/2006/relationships/chart" Target="../charts/chart91.xml"/><Relationship Id="rId5" Type="http://schemas.openxmlformats.org/officeDocument/2006/relationships/chart" Target="../charts/chart85.xml"/><Relationship Id="rId10" Type="http://schemas.openxmlformats.org/officeDocument/2006/relationships/chart" Target="../charts/chart90.xml"/><Relationship Id="rId4" Type="http://schemas.openxmlformats.org/officeDocument/2006/relationships/chart" Target="../charts/chart84.xml"/><Relationship Id="rId9" Type="http://schemas.openxmlformats.org/officeDocument/2006/relationships/chart" Target="../charts/chart89.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00.xml"/><Relationship Id="rId3" Type="http://schemas.openxmlformats.org/officeDocument/2006/relationships/chart" Target="../charts/chart95.xml"/><Relationship Id="rId7" Type="http://schemas.openxmlformats.org/officeDocument/2006/relationships/chart" Target="../charts/chart99.xml"/><Relationship Id="rId2" Type="http://schemas.openxmlformats.org/officeDocument/2006/relationships/chart" Target="../charts/chart94.xml"/><Relationship Id="rId1" Type="http://schemas.openxmlformats.org/officeDocument/2006/relationships/chart" Target="../charts/chart93.xml"/><Relationship Id="rId6" Type="http://schemas.openxmlformats.org/officeDocument/2006/relationships/chart" Target="../charts/chart98.xml"/><Relationship Id="rId5" Type="http://schemas.openxmlformats.org/officeDocument/2006/relationships/chart" Target="../charts/chart97.xml"/><Relationship Id="rId4" Type="http://schemas.openxmlformats.org/officeDocument/2006/relationships/chart" Target="../charts/chart96.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249536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285750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34507</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6</xdr:row>
      <xdr:rowOff>944</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twoCellAnchor editAs="oneCell">
    <xdr:from>
      <xdr:col>0</xdr:col>
      <xdr:colOff>97973</xdr:colOff>
      <xdr:row>16</xdr:row>
      <xdr:rowOff>159026</xdr:rowOff>
    </xdr:from>
    <xdr:to>
      <xdr:col>16</xdr:col>
      <xdr:colOff>174166</xdr:colOff>
      <xdr:row>58</xdr:row>
      <xdr:rowOff>165193</xdr:rowOff>
    </xdr:to>
    <xdr:pic>
      <xdr:nvPicPr>
        <xdr:cNvPr id="5" name="Picture 4">
          <a:extLst>
            <a:ext uri="{FF2B5EF4-FFF2-40B4-BE49-F238E27FC236}">
              <a16:creationId xmlns:a16="http://schemas.microsoft.com/office/drawing/2014/main" id="{56AEE191-FE68-42CF-9882-E1C6DBB953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973" y="2956655"/>
          <a:ext cx="9829793" cy="7332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377824</xdr:colOff>
      <xdr:row>30</xdr:row>
      <xdr:rowOff>60102</xdr:rowOff>
    </xdr:from>
    <xdr:to>
      <xdr:col>39</xdr:col>
      <xdr:colOff>279618</xdr:colOff>
      <xdr:row>66</xdr:row>
      <xdr:rowOff>34290</xdr:rowOff>
    </xdr:to>
    <xdr:pic>
      <xdr:nvPicPr>
        <xdr:cNvPr id="7" name="Picture 1" descr="A screenshot of a computer&#10;&#10;Description automatically generated">
          <a:extLst>
            <a:ext uri="{FF2B5EF4-FFF2-40B4-BE49-F238E27FC236}">
              <a16:creationId xmlns:a16="http://schemas.microsoft.com/office/drawing/2014/main" id="{E7968F3F-3B83-0E0B-9E46-EA2F6EF1AF2A}"/>
            </a:ext>
            <a:ext uri="{147F2762-F138-4A5C-976F-8EAC2B608ADB}">
              <a16:predDERef xmlns:a16="http://schemas.microsoft.com/office/drawing/2014/main" pred="{56AEE191-FE68-42CF-9882-E1C6DBB953CD}"/>
            </a:ext>
          </a:extLst>
        </xdr:cNvPr>
        <xdr:cNvPicPr>
          <a:picLocks noChangeAspect="1"/>
        </xdr:cNvPicPr>
      </xdr:nvPicPr>
      <xdr:blipFill rotWithShape="1">
        <a:blip xmlns:r="http://schemas.openxmlformats.org/officeDocument/2006/relationships" r:embed="rId4"/>
        <a:srcRect l="6529" t="23300" r="17906" b="10252"/>
        <a:stretch/>
      </xdr:blipFill>
      <xdr:spPr>
        <a:xfrm>
          <a:off x="11598274" y="5222652"/>
          <a:ext cx="12560519" cy="61501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1874519</xdr:colOff>
      <xdr:row>20</xdr:row>
      <xdr:rowOff>78105</xdr:rowOff>
    </xdr:from>
    <xdr:to>
      <xdr:col>12</xdr:col>
      <xdr:colOff>554354</xdr:colOff>
      <xdr:row>41</xdr:row>
      <xdr:rowOff>304454</xdr:rowOff>
    </xdr:to>
    <xdr:pic>
      <xdr:nvPicPr>
        <xdr:cNvPr id="2" name="Picture 1">
          <a:extLst>
            <a:ext uri="{FF2B5EF4-FFF2-40B4-BE49-F238E27FC236}">
              <a16:creationId xmlns:a16="http://schemas.microsoft.com/office/drawing/2014/main" id="{A0FD99D2-1F42-09D9-7EA9-1245B7FB9B77}"/>
            </a:ext>
          </a:extLst>
        </xdr:cNvPr>
        <xdr:cNvPicPr>
          <a:picLocks noChangeAspect="1"/>
        </xdr:cNvPicPr>
      </xdr:nvPicPr>
      <xdr:blipFill>
        <a:blip xmlns:r="http://schemas.openxmlformats.org/officeDocument/2006/relationships" r:embed="rId1"/>
        <a:stretch>
          <a:fillRect/>
        </a:stretch>
      </xdr:blipFill>
      <xdr:spPr>
        <a:xfrm>
          <a:off x="8189594" y="3516630"/>
          <a:ext cx="8982075" cy="43678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24</xdr:col>
      <xdr:colOff>990</xdr:colOff>
      <xdr:row>44</xdr:row>
      <xdr:rowOff>36615</xdr:rowOff>
    </xdr:from>
    <xdr:to>
      <xdr:col>33</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13855</xdr:colOff>
      <xdr:row>119</xdr:row>
      <xdr:rowOff>0</xdr:rowOff>
    </xdr:from>
    <xdr:to>
      <xdr:col>33</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595745</xdr:colOff>
      <xdr:row>199</xdr:row>
      <xdr:rowOff>178130</xdr:rowOff>
    </xdr:from>
    <xdr:to>
      <xdr:col>33</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588817</xdr:colOff>
      <xdr:row>70</xdr:row>
      <xdr:rowOff>152399</xdr:rowOff>
    </xdr:from>
    <xdr:to>
      <xdr:col>33</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6926</xdr:colOff>
      <xdr:row>148</xdr:row>
      <xdr:rowOff>124690</xdr:rowOff>
    </xdr:from>
    <xdr:to>
      <xdr:col>33</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0</xdr:colOff>
      <xdr:row>227</xdr:row>
      <xdr:rowOff>180108</xdr:rowOff>
    </xdr:from>
    <xdr:to>
      <xdr:col>33</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23</xdr:col>
      <xdr:colOff>853045</xdr:colOff>
      <xdr:row>40</xdr:row>
      <xdr:rowOff>13854</xdr:rowOff>
    </xdr:from>
    <xdr:to>
      <xdr:col>33</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831272</xdr:colOff>
      <xdr:row>66</xdr:row>
      <xdr:rowOff>93393</xdr:rowOff>
    </xdr:from>
    <xdr:to>
      <xdr:col>33</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10887</xdr:colOff>
      <xdr:row>113</xdr:row>
      <xdr:rowOff>88074</xdr:rowOff>
    </xdr:from>
    <xdr:to>
      <xdr:col>33</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892628</xdr:colOff>
      <xdr:row>139</xdr:row>
      <xdr:rowOff>167614</xdr:rowOff>
    </xdr:from>
    <xdr:to>
      <xdr:col>33</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881744</xdr:colOff>
      <xdr:row>185</xdr:row>
      <xdr:rowOff>54428</xdr:rowOff>
    </xdr:from>
    <xdr:to>
      <xdr:col>33</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859971</xdr:colOff>
      <xdr:row>211</xdr:row>
      <xdr:rowOff>133968</xdr:rowOff>
    </xdr:from>
    <xdr:to>
      <xdr:col>33</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rica Weir" id="{142F9406-33B5-403D-945C-904B0FFA4553}" userId="S::eweir@teltrium.com::7ece6ff8-4063-49d0-b74f-e462f4bc173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9" dT="2024-01-19T03:23:50.11" personId="{142F9406-33B5-403D-945C-904B0FFA4553}" id="{79ED8EE3-6576-4260-9329-EA780536FCC0}">
    <text>Minor wording change in red.</text>
  </threadedComment>
</ThreadedComments>
</file>

<file path=xl/threadedComments/threadedComment2.xml><?xml version="1.0" encoding="utf-8"?>
<ThreadedComments xmlns="http://schemas.microsoft.com/office/spreadsheetml/2018/threadedcomments" xmlns:x="http://schemas.openxmlformats.org/spreadsheetml/2006/main">
  <threadedComment ref="A14" dT="2024-01-19T05:33:25.22" personId="{142F9406-33B5-403D-945C-904B0FFA4553}" id="{387443CC-69F3-4F46-BEF0-2F64C26F2503}">
    <text>I don't think we want to do this...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3"/>
  <sheetViews>
    <sheetView showGridLines="0" zoomScaleNormal="100" workbookViewId="0">
      <selection activeCell="R16" sqref="R16"/>
    </sheetView>
  </sheetViews>
  <sheetFormatPr defaultColWidth="8.88671875" defaultRowHeight="13.8" x14ac:dyDescent="0.25"/>
  <cols>
    <col min="1" max="16384" width="8.88671875" style="2"/>
  </cols>
  <sheetData>
    <row r="1" spans="1:52" s="6" customFormat="1" ht="16.5" customHeight="1"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s="8" customFormat="1" ht="14.25" customHeight="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row>
    <row r="3" spans="1:52"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24.6" x14ac:dyDescent="0.4">
      <c r="A4" s="1"/>
      <c r="B4" s="9" t="s">
        <v>20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1"/>
      <c r="C10" s="1"/>
      <c r="D10" s="1"/>
      <c r="E10" s="1"/>
      <c r="F10" s="1"/>
      <c r="G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1" t="s">
        <v>12</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10" t="str">
        <f>HYPERLINK("https://github.com/edwardoughton/ascend")</f>
        <v>https://github.com/edwardoughton/ascend</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x14ac:dyDescent="0.25">
      <c r="A18" s="1"/>
      <c r="B18" s="3" t="s">
        <v>0</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c r="B19" s="1" t="s">
        <v>15</v>
      </c>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1" t="s">
        <v>14</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4" t="s">
        <v>16</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B22" s="210" t="s">
        <v>17</v>
      </c>
      <c r="C22" s="1"/>
      <c r="D22" s="1"/>
      <c r="E22" s="1"/>
      <c r="F22" s="1"/>
      <c r="G22" s="1"/>
      <c r="H22" s="1"/>
      <c r="I22" s="1"/>
      <c r="J22" s="1"/>
      <c r="K22" s="1"/>
      <c r="L22" s="1"/>
      <c r="M22" s="210" t="s">
        <v>280</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210" t="s">
        <v>18</v>
      </c>
      <c r="C23" s="1"/>
      <c r="D23" s="1"/>
      <c r="E23" s="1"/>
      <c r="F23" s="1"/>
      <c r="G23" s="1"/>
      <c r="H23" s="1"/>
      <c r="I23" s="1"/>
      <c r="J23" s="1"/>
      <c r="K23" s="1"/>
      <c r="L23" s="1"/>
      <c r="M23" s="210" t="s">
        <v>280</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x14ac:dyDescent="0.25">
      <c r="A25" s="1"/>
      <c r="B25" s="3" t="s">
        <v>19</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B26" s="1" t="s">
        <v>21</v>
      </c>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B27" s="1" t="s">
        <v>22</v>
      </c>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B28" s="1" t="s">
        <v>23</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B29" s="4"/>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B30" s="3" t="s">
        <v>1</v>
      </c>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B31" s="1" t="s">
        <v>24</v>
      </c>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3" t="s">
        <v>2</v>
      </c>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1" t="s">
        <v>25</v>
      </c>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row>
    <row r="994" spans="1:5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row>
    <row r="995" spans="1:5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row>
    <row r="997" spans="1:5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row>
    <row r="999" spans="1:5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row>
    <row r="1000" spans="1:5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row>
    <row r="1001" spans="1:5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row>
    <row r="1002" spans="1:5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row>
    <row r="1003" spans="1:5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8"/>
  <sheetViews>
    <sheetView showGridLines="0" zoomScaleNormal="100" workbookViewId="0">
      <selection activeCell="J15" sqref="J15"/>
    </sheetView>
  </sheetViews>
  <sheetFormatPr defaultColWidth="8.88671875" defaultRowHeight="13.8" x14ac:dyDescent="0.25"/>
  <cols>
    <col min="1" max="29" width="8.88671875" style="2"/>
    <col min="30" max="30" width="15.6640625" style="2" customWidth="1"/>
    <col min="31" max="16384" width="8.88671875" style="2"/>
  </cols>
  <sheetData>
    <row r="1" spans="1:52" ht="14.4" customHeight="1" x14ac:dyDescent="0.25">
      <c r="A1" s="213" t="s">
        <v>3</v>
      </c>
      <c r="B1" s="213"/>
      <c r="C1" s="213"/>
      <c r="D1" s="213"/>
      <c r="E1" s="213"/>
      <c r="F1" s="213"/>
      <c r="G1" s="213"/>
      <c r="H1" s="213"/>
      <c r="I1" s="213"/>
      <c r="J1" s="213"/>
      <c r="K1" s="213"/>
      <c r="L1" s="213"/>
      <c r="M1" s="213"/>
      <c r="N1" s="213"/>
      <c r="O1" s="213"/>
      <c r="P1" s="213"/>
      <c r="Q1" s="213"/>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3.8" customHeight="1" x14ac:dyDescent="0.25">
      <c r="A2" s="213"/>
      <c r="B2" s="213"/>
      <c r="C2" s="213"/>
      <c r="D2" s="213"/>
      <c r="E2" s="213"/>
      <c r="F2" s="213"/>
      <c r="G2" s="213"/>
      <c r="H2" s="213"/>
      <c r="I2" s="213"/>
      <c r="J2" s="213"/>
      <c r="K2" s="213"/>
      <c r="L2" s="213"/>
      <c r="M2" s="213"/>
      <c r="N2" s="213"/>
      <c r="O2" s="213"/>
      <c r="P2" s="213"/>
      <c r="Q2" s="213"/>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3.8" customHeight="1" x14ac:dyDescent="0.25">
      <c r="A3" s="213"/>
      <c r="B3" s="213"/>
      <c r="C3" s="213"/>
      <c r="D3" s="213"/>
      <c r="E3" s="213"/>
      <c r="F3" s="213"/>
      <c r="G3" s="213"/>
      <c r="H3" s="213"/>
      <c r="I3" s="213"/>
      <c r="J3" s="213"/>
      <c r="K3" s="213"/>
      <c r="L3" s="213"/>
      <c r="M3" s="213"/>
      <c r="N3" s="213"/>
      <c r="O3" s="213"/>
      <c r="P3" s="213"/>
      <c r="Q3" s="213"/>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3.8" customHeight="1" x14ac:dyDescent="0.25">
      <c r="A4" s="213"/>
      <c r="B4" s="213"/>
      <c r="C4" s="213"/>
      <c r="D4" s="213"/>
      <c r="E4" s="213"/>
      <c r="F4" s="213"/>
      <c r="G4" s="213"/>
      <c r="H4" s="213"/>
      <c r="I4" s="213"/>
      <c r="J4" s="213"/>
      <c r="K4" s="213"/>
      <c r="L4" s="213"/>
      <c r="M4" s="213"/>
      <c r="N4" s="213"/>
      <c r="O4" s="213"/>
      <c r="P4" s="213"/>
      <c r="Q4" s="213"/>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213"/>
      <c r="B5" s="213"/>
      <c r="C5" s="213"/>
      <c r="D5" s="213"/>
      <c r="E5" s="213"/>
      <c r="F5" s="213"/>
      <c r="G5" s="213"/>
      <c r="H5" s="213"/>
      <c r="I5" s="213"/>
      <c r="J5" s="213"/>
      <c r="K5" s="213"/>
      <c r="L5" s="213"/>
      <c r="M5" s="213"/>
      <c r="N5" s="213"/>
      <c r="O5" s="213"/>
      <c r="P5" s="213"/>
      <c r="Q5" s="213"/>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213"/>
      <c r="B6" s="213"/>
      <c r="C6" s="213"/>
      <c r="D6" s="213"/>
      <c r="E6" s="213"/>
      <c r="F6" s="213"/>
      <c r="G6" s="213"/>
      <c r="H6" s="213"/>
      <c r="I6" s="213"/>
      <c r="J6" s="213"/>
      <c r="K6" s="213"/>
      <c r="L6" s="213"/>
      <c r="M6" s="213"/>
      <c r="N6" s="213"/>
      <c r="O6" s="213"/>
      <c r="P6" s="213"/>
      <c r="Q6" s="213"/>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3" t="s">
        <v>4</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4" t="s">
        <v>234</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3" t="s">
        <v>5</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4" t="s">
        <v>26</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B13" s="4" t="s">
        <v>27</v>
      </c>
      <c r="C13" s="1"/>
      <c r="D13" s="1"/>
      <c r="E13" s="1"/>
      <c r="F13" s="1"/>
      <c r="G13" s="1"/>
      <c r="H13" s="1"/>
      <c r="I13" s="1"/>
      <c r="J13" s="1"/>
      <c r="K13" s="1"/>
      <c r="L13" s="1"/>
      <c r="M13" s="1"/>
      <c r="N13" s="1"/>
      <c r="O13" s="1"/>
      <c r="P13" s="1"/>
      <c r="Q13" s="1"/>
      <c r="R13" s="189" t="s">
        <v>241</v>
      </c>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4" t="s">
        <v>28</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4" t="s">
        <v>29</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3" t="s">
        <v>30</v>
      </c>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ht="14.4" x14ac:dyDescent="0.3">
      <c r="A25" s="1"/>
      <c r="B25" s="1"/>
      <c r="C25" s="1"/>
      <c r="D25" s="1"/>
      <c r="E25" s="1"/>
      <c r="F25" s="1"/>
      <c r="G25" s="1"/>
      <c r="H25" s="1"/>
      <c r="I25" s="1"/>
      <c r="J25" s="1"/>
      <c r="K25" s="1"/>
      <c r="L25" s="1"/>
      <c r="M25" s="1"/>
      <c r="N25" s="1"/>
      <c r="O25" s="1"/>
      <c r="P25" s="1"/>
      <c r="Q25" s="1"/>
      <c r="R25" s="1"/>
      <c r="S25" s="1"/>
      <c r="T25"/>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B29" s="1"/>
      <c r="C29" s="1"/>
      <c r="D29" s="1"/>
      <c r="E29" s="1"/>
      <c r="F29" s="1"/>
      <c r="G29" s="1"/>
      <c r="H29" s="1"/>
      <c r="I29" s="1"/>
      <c r="J29" s="1"/>
      <c r="K29" s="1"/>
      <c r="L29" s="1"/>
      <c r="M29" s="1"/>
      <c r="N29" s="1"/>
      <c r="O29" s="1"/>
      <c r="P29" s="1"/>
      <c r="Q29" s="1"/>
      <c r="R29" s="189" t="s">
        <v>283</v>
      </c>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1"/>
      <c r="C34" s="1"/>
      <c r="D34" s="1"/>
      <c r="E34" s="1"/>
      <c r="F34" s="1"/>
      <c r="G34" s="1"/>
      <c r="H34" s="1"/>
      <c r="I34" s="1"/>
      <c r="J34" s="1"/>
      <c r="K34" s="1"/>
      <c r="L34" s="1"/>
      <c r="M34" s="1"/>
      <c r="N34" s="1"/>
      <c r="O34" s="1"/>
      <c r="P34" s="1"/>
      <c r="Q34" s="1"/>
      <c r="R34" s="189"/>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89"/>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row>
    <row r="994" spans="1:5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row>
    <row r="995" spans="1:5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row>
    <row r="997" spans="1:5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row>
  </sheetData>
  <mergeCells count="1">
    <mergeCell ref="A1:Q6"/>
  </mergeCells>
  <pageMargins left="0.75" right="0.75" top="1" bottom="1" header="0.5" footer="0.5"/>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212121"/>
  </sheetPr>
  <dimension ref="A1:X77"/>
  <sheetViews>
    <sheetView showGridLines="0" zoomScale="70" zoomScaleNormal="70" workbookViewId="0">
      <selection activeCell="N6" sqref="N6"/>
    </sheetView>
  </sheetViews>
  <sheetFormatPr defaultColWidth="8.88671875" defaultRowHeight="13.8" x14ac:dyDescent="0.25"/>
  <cols>
    <col min="1" max="1" width="35.88671875" style="158" customWidth="1"/>
    <col min="2" max="2" width="27.88671875" style="158" bestFit="1" customWidth="1"/>
    <col min="3" max="3" width="19.44140625" style="158" customWidth="1"/>
    <col min="4" max="4" width="12.33203125" style="158" bestFit="1" customWidth="1"/>
    <col min="5" max="5" width="16.21875" style="158" customWidth="1"/>
    <col min="6" max="6" width="11" style="158" customWidth="1"/>
    <col min="7" max="7" width="11.88671875" style="158" customWidth="1"/>
    <col min="8" max="8" width="11.88671875" style="158" bestFit="1" customWidth="1"/>
    <col min="9" max="9" width="9.21875" style="158" customWidth="1"/>
    <col min="10" max="10" width="24.109375" style="158" customWidth="1"/>
    <col min="11" max="11" width="14.77734375" style="158" bestFit="1" customWidth="1"/>
    <col min="12" max="12" width="8.88671875" style="158"/>
    <col min="13" max="13" width="64.5546875" style="158" bestFit="1" customWidth="1"/>
    <col min="14" max="14" width="8.21875" style="158" customWidth="1"/>
    <col min="15" max="15" width="14.44140625" style="158" customWidth="1"/>
    <col min="16" max="16" width="6.5546875" style="158" bestFit="1" customWidth="1"/>
    <col min="17" max="17" width="9.77734375" style="158" bestFit="1" customWidth="1"/>
    <col min="18" max="18" width="5.88671875" style="158" bestFit="1" customWidth="1"/>
    <col min="19" max="19" width="6.6640625" style="158" customWidth="1"/>
    <col min="20" max="20" width="8.88671875" style="158"/>
    <col min="21" max="21" width="66.6640625" style="158" bestFit="1" customWidth="1"/>
    <col min="22" max="22" width="16.109375" style="158" customWidth="1"/>
    <col min="23" max="16384" width="8.88671875" style="158"/>
  </cols>
  <sheetData>
    <row r="1" spans="1:19" s="11" customFormat="1" x14ac:dyDescent="0.25">
      <c r="A1" s="167"/>
      <c r="B1" s="16"/>
      <c r="C1" s="167"/>
      <c r="D1" s="167"/>
      <c r="E1" s="167"/>
      <c r="F1" s="167"/>
      <c r="G1" s="168"/>
      <c r="H1" s="167"/>
      <c r="I1" s="167"/>
      <c r="J1" s="167"/>
      <c r="K1" s="167"/>
      <c r="M1" s="167"/>
      <c r="N1" s="167"/>
      <c r="O1" s="167"/>
      <c r="P1" s="167"/>
      <c r="Q1" s="167"/>
      <c r="R1" s="167"/>
    </row>
    <row r="2" spans="1:19" s="157" customFormat="1" x14ac:dyDescent="0.25">
      <c r="B2" s="185"/>
      <c r="G2" s="186"/>
    </row>
    <row r="3" spans="1:19" ht="14.4" thickBot="1" x14ac:dyDescent="0.3">
      <c r="A3" s="163" t="s">
        <v>235</v>
      </c>
      <c r="M3" s="163" t="s">
        <v>230</v>
      </c>
    </row>
    <row r="4" spans="1:19" s="1" customFormat="1" x14ac:dyDescent="0.25">
      <c r="A4" s="237" t="s">
        <v>89</v>
      </c>
      <c r="B4" s="236"/>
      <c r="C4" s="233" t="s">
        <v>90</v>
      </c>
      <c r="D4" s="234"/>
      <c r="E4" s="236"/>
      <c r="F4" s="233" t="s">
        <v>91</v>
      </c>
      <c r="G4" s="234"/>
      <c r="H4" s="236"/>
      <c r="I4" s="233" t="s">
        <v>91</v>
      </c>
      <c r="J4" s="234"/>
      <c r="K4" s="235"/>
      <c r="M4" s="177" t="s">
        <v>110</v>
      </c>
      <c r="N4" s="233" t="s">
        <v>112</v>
      </c>
      <c r="O4" s="234"/>
      <c r="P4" s="234"/>
      <c r="Q4" s="234"/>
      <c r="R4" s="235"/>
      <c r="S4" s="189" t="s">
        <v>284</v>
      </c>
    </row>
    <row r="5" spans="1:19" s="157" customFormat="1" x14ac:dyDescent="0.25">
      <c r="A5" s="180"/>
      <c r="B5" s="181"/>
      <c r="C5" s="137" t="s">
        <v>8</v>
      </c>
      <c r="D5" s="137" t="s">
        <v>94</v>
      </c>
      <c r="E5" s="137" t="s">
        <v>7</v>
      </c>
      <c r="F5" s="137" t="s">
        <v>8</v>
      </c>
      <c r="G5" s="137" t="s">
        <v>94</v>
      </c>
      <c r="H5" s="137" t="s">
        <v>7</v>
      </c>
      <c r="I5" s="137" t="s">
        <v>8</v>
      </c>
      <c r="J5" s="137" t="s">
        <v>94</v>
      </c>
      <c r="K5" s="182" t="s">
        <v>7</v>
      </c>
      <c r="M5" s="178" t="str">
        <f>Current!F1</f>
        <v>Use Case</v>
      </c>
      <c r="N5" s="170" t="str">
        <f>Current!G1</f>
        <v>Count</v>
      </c>
      <c r="O5" s="170" t="str">
        <f>Current!H1</f>
        <v>Share</v>
      </c>
      <c r="P5" s="170" t="s">
        <v>8</v>
      </c>
      <c r="Q5" s="170" t="s">
        <v>94</v>
      </c>
      <c r="R5" s="174" t="s">
        <v>7</v>
      </c>
      <c r="S5" s="1"/>
    </row>
    <row r="6" spans="1:19" x14ac:dyDescent="0.25">
      <c r="A6" s="33" t="s">
        <v>92</v>
      </c>
      <c r="B6" s="133" t="s">
        <v>93</v>
      </c>
      <c r="C6" s="21">
        <v>22</v>
      </c>
      <c r="D6" s="21">
        <v>24</v>
      </c>
      <c r="E6" s="21">
        <v>26</v>
      </c>
      <c r="F6" s="21">
        <v>49</v>
      </c>
      <c r="G6" s="21">
        <v>67</v>
      </c>
      <c r="H6" s="21">
        <v>85</v>
      </c>
      <c r="I6" s="171">
        <f>(F6-$N$14)/$N$14</f>
        <v>0.13953488372093023</v>
      </c>
      <c r="J6" s="171">
        <f t="shared" ref="I6:K7" si="0">(G6-$N$14)/$N$14</f>
        <v>0.55813953488372092</v>
      </c>
      <c r="K6" s="59">
        <f t="shared" si="0"/>
        <v>0.97674418604651159</v>
      </c>
      <c r="M6" s="132" t="str">
        <f>Current!F2</f>
        <v>Human Space Flight</v>
      </c>
      <c r="N6" s="21">
        <f>Current!G2</f>
        <v>6</v>
      </c>
      <c r="O6" s="27">
        <f>Current!H2</f>
        <v>0.13953488372093023</v>
      </c>
      <c r="P6" s="28">
        <f>ROUND($N6*(1+I$6),0)</f>
        <v>7</v>
      </c>
      <c r="Q6" s="28">
        <f>ROUND($N6*(1+J$6),0)</f>
        <v>9</v>
      </c>
      <c r="R6" s="29">
        <f t="shared" ref="P6:R9" si="1">ROUND($N6*(1+K$6),0)</f>
        <v>12</v>
      </c>
      <c r="S6" s="160"/>
    </row>
    <row r="7" spans="1:19" x14ac:dyDescent="0.25">
      <c r="A7" s="33"/>
      <c r="B7" s="133" t="s">
        <v>95</v>
      </c>
      <c r="C7" s="21">
        <v>19</v>
      </c>
      <c r="D7" s="21">
        <v>21</v>
      </c>
      <c r="E7" s="21">
        <v>23</v>
      </c>
      <c r="F7" s="21">
        <v>49</v>
      </c>
      <c r="G7" s="21">
        <v>67</v>
      </c>
      <c r="H7" s="21">
        <v>85</v>
      </c>
      <c r="I7" s="171">
        <f t="shared" si="0"/>
        <v>0.13953488372093023</v>
      </c>
      <c r="J7" s="171">
        <f t="shared" si="0"/>
        <v>0.55813953488372092</v>
      </c>
      <c r="K7" s="59">
        <f t="shared" si="0"/>
        <v>0.97674418604651159</v>
      </c>
      <c r="M7" s="132" t="str">
        <f>Current!F3</f>
        <v>Near Earth Robotic - LEO Science</v>
      </c>
      <c r="N7" s="21">
        <f>Current!G3</f>
        <v>19</v>
      </c>
      <c r="O7" s="27">
        <f>Current!H3</f>
        <v>0.44186046511627908</v>
      </c>
      <c r="P7" s="28">
        <f t="shared" si="1"/>
        <v>22</v>
      </c>
      <c r="Q7" s="28">
        <f t="shared" si="1"/>
        <v>30</v>
      </c>
      <c r="R7" s="29">
        <f t="shared" si="1"/>
        <v>38</v>
      </c>
      <c r="S7" s="160"/>
    </row>
    <row r="8" spans="1:19" x14ac:dyDescent="0.25">
      <c r="A8" s="33"/>
      <c r="B8" s="133" t="s">
        <v>57</v>
      </c>
      <c r="C8" s="21">
        <v>33</v>
      </c>
      <c r="D8" s="21">
        <v>39</v>
      </c>
      <c r="E8" s="21">
        <v>45</v>
      </c>
      <c r="F8" s="21">
        <v>20</v>
      </c>
      <c r="G8" s="21">
        <v>32</v>
      </c>
      <c r="H8" s="21">
        <v>45</v>
      </c>
      <c r="I8" s="21"/>
      <c r="J8" s="21"/>
      <c r="K8" s="22"/>
      <c r="M8" s="132" t="str">
        <f>Current!F4</f>
        <v>Near Earth Robotic - GEO and Near Earth</v>
      </c>
      <c r="N8" s="21">
        <f>Current!G4</f>
        <v>8</v>
      </c>
      <c r="O8" s="27">
        <f>Current!H4</f>
        <v>0.18604651162790697</v>
      </c>
      <c r="P8" s="28">
        <f t="shared" si="1"/>
        <v>9</v>
      </c>
      <c r="Q8" s="28">
        <f t="shared" si="1"/>
        <v>12</v>
      </c>
      <c r="R8" s="29">
        <f t="shared" si="1"/>
        <v>16</v>
      </c>
      <c r="S8" s="160"/>
    </row>
    <row r="9" spans="1:19" x14ac:dyDescent="0.25">
      <c r="A9" s="19" t="s">
        <v>96</v>
      </c>
      <c r="B9" s="133"/>
      <c r="C9" s="21">
        <v>1</v>
      </c>
      <c r="D9" s="21">
        <v>8</v>
      </c>
      <c r="E9" s="21">
        <v>16</v>
      </c>
      <c r="F9" s="21">
        <v>1</v>
      </c>
      <c r="G9" s="21">
        <v>8</v>
      </c>
      <c r="H9" s="21">
        <v>16</v>
      </c>
      <c r="I9" s="21"/>
      <c r="J9" s="21"/>
      <c r="K9" s="22"/>
      <c r="M9" s="132" t="str">
        <f>Current!F5</f>
        <v>Deep Space Robotic</v>
      </c>
      <c r="N9" s="21">
        <f>Current!G5</f>
        <v>1</v>
      </c>
      <c r="O9" s="27">
        <f>Current!H5</f>
        <v>2.3255813953488372E-2</v>
      </c>
      <c r="P9" s="28">
        <f t="shared" si="1"/>
        <v>1</v>
      </c>
      <c r="Q9" s="28">
        <f t="shared" si="1"/>
        <v>2</v>
      </c>
      <c r="R9" s="29">
        <f t="shared" si="1"/>
        <v>2</v>
      </c>
      <c r="S9" s="160"/>
    </row>
    <row r="10" spans="1:19" ht="14.4" thickBot="1" x14ac:dyDescent="0.3">
      <c r="A10" s="222" t="s">
        <v>97</v>
      </c>
      <c r="B10" s="223"/>
      <c r="C10" s="172">
        <v>702</v>
      </c>
      <c r="D10" s="172">
        <v>250000</v>
      </c>
      <c r="E10" s="172">
        <v>525600</v>
      </c>
      <c r="F10" s="172">
        <v>525600</v>
      </c>
      <c r="G10" s="172">
        <v>750000</v>
      </c>
      <c r="H10" s="172">
        <v>1000000</v>
      </c>
      <c r="I10" s="172"/>
      <c r="J10" s="172"/>
      <c r="K10" s="173"/>
      <c r="M10" s="132" t="str">
        <f>Current!F6</f>
        <v>Near Earth Robotic - Low Latency &amp; Complex Needs</v>
      </c>
      <c r="N10" s="21">
        <f>Current!G6</f>
        <v>1</v>
      </c>
      <c r="O10" s="27">
        <f>Current!H6</f>
        <v>2.3255813953488372E-2</v>
      </c>
      <c r="P10" s="28">
        <f t="shared" ref="P10:Q13" si="2">ROUND($N10*(1+I$6),0)</f>
        <v>1</v>
      </c>
      <c r="Q10" s="28">
        <f t="shared" si="2"/>
        <v>2</v>
      </c>
      <c r="R10" s="29">
        <f>ROUNDUP($N10*(1+K$6),0)</f>
        <v>2</v>
      </c>
      <c r="S10" s="160"/>
    </row>
    <row r="11" spans="1:19" x14ac:dyDescent="0.25">
      <c r="M11" s="132" t="str">
        <f>Current!F7</f>
        <v>Mission Operations</v>
      </c>
      <c r="N11" s="21">
        <f>Current!G7</f>
        <v>0</v>
      </c>
      <c r="O11" s="27">
        <f>Current!H7</f>
        <v>0</v>
      </c>
      <c r="P11" s="28">
        <f t="shared" si="2"/>
        <v>0</v>
      </c>
      <c r="Q11" s="28">
        <f t="shared" si="2"/>
        <v>0</v>
      </c>
      <c r="R11" s="29">
        <f>ROUND($N11*(1+K$6),0)</f>
        <v>0</v>
      </c>
      <c r="S11" s="160"/>
    </row>
    <row r="12" spans="1:19" x14ac:dyDescent="0.25">
      <c r="A12" s="190" t="s">
        <v>288</v>
      </c>
      <c r="M12" s="132" t="str">
        <f>Current!F8</f>
        <v>Launch Events</v>
      </c>
      <c r="N12" s="21">
        <f>Current!G8</f>
        <v>4</v>
      </c>
      <c r="O12" s="27">
        <f>Current!H8</f>
        <v>9.3023255813953487E-2</v>
      </c>
      <c r="P12" s="28">
        <f t="shared" si="2"/>
        <v>5</v>
      </c>
      <c r="Q12" s="28">
        <f t="shared" si="2"/>
        <v>6</v>
      </c>
      <c r="R12" s="29">
        <f>ROUND($N12*(1+K$6),0)</f>
        <v>8</v>
      </c>
      <c r="S12" s="160"/>
    </row>
    <row r="13" spans="1:19" x14ac:dyDescent="0.25">
      <c r="A13" s="190" t="s">
        <v>289</v>
      </c>
      <c r="M13" s="132" t="str">
        <f>Current!F9</f>
        <v>Terrestrial &amp; Aerial</v>
      </c>
      <c r="N13" s="21">
        <f>Current!G9</f>
        <v>4</v>
      </c>
      <c r="O13" s="27">
        <f>Current!H9</f>
        <v>9.3023255813953487E-2</v>
      </c>
      <c r="P13" s="28">
        <f t="shared" si="2"/>
        <v>5</v>
      </c>
      <c r="Q13" s="28">
        <f t="shared" si="2"/>
        <v>6</v>
      </c>
      <c r="R13" s="29">
        <f>ROUND($N13*(1+K$6),0)</f>
        <v>8</v>
      </c>
      <c r="S13" s="160"/>
    </row>
    <row r="14" spans="1:19" ht="14.4" thickBot="1" x14ac:dyDescent="0.3">
      <c r="M14" s="179" t="str">
        <f>Current!F11</f>
        <v>Total</v>
      </c>
      <c r="N14" s="26">
        <f>Current!G11</f>
        <v>43</v>
      </c>
      <c r="O14" s="30">
        <f>Current!H11</f>
        <v>1</v>
      </c>
      <c r="P14" s="175">
        <f>SUM(P6:P13)</f>
        <v>50</v>
      </c>
      <c r="Q14" s="175">
        <f>SUM(Q6:Q13)</f>
        <v>67</v>
      </c>
      <c r="R14" s="176">
        <f>SUM(R6:R13)</f>
        <v>86</v>
      </c>
      <c r="S14" s="159"/>
    </row>
    <row r="15" spans="1:19" x14ac:dyDescent="0.25">
      <c r="S15" s="159"/>
    </row>
    <row r="16" spans="1:19" ht="14.4" thickBot="1" x14ac:dyDescent="0.3">
      <c r="A16" s="169" t="s">
        <v>229</v>
      </c>
    </row>
    <row r="17" spans="1:10" x14ac:dyDescent="0.25">
      <c r="A17" s="224" t="s">
        <v>98</v>
      </c>
      <c r="B17" s="225"/>
      <c r="C17" s="225"/>
      <c r="D17" s="225"/>
      <c r="E17" s="225"/>
      <c r="F17" s="225"/>
      <c r="G17" s="225"/>
      <c r="H17" s="226"/>
    </row>
    <row r="18" spans="1:10" x14ac:dyDescent="0.25">
      <c r="A18" s="229"/>
      <c r="B18" s="230"/>
      <c r="C18" s="227" t="s">
        <v>90</v>
      </c>
      <c r="D18" s="227"/>
      <c r="E18" s="227"/>
      <c r="F18" s="227" t="s">
        <v>91</v>
      </c>
      <c r="G18" s="227"/>
      <c r="H18" s="228"/>
    </row>
    <row r="19" spans="1:10" x14ac:dyDescent="0.25">
      <c r="A19" s="231"/>
      <c r="B19" s="232"/>
      <c r="C19" s="133" t="s">
        <v>8</v>
      </c>
      <c r="D19" s="133" t="s">
        <v>94</v>
      </c>
      <c r="E19" s="133" t="s">
        <v>7</v>
      </c>
      <c r="F19" s="133" t="s">
        <v>8</v>
      </c>
      <c r="G19" s="133" t="s">
        <v>94</v>
      </c>
      <c r="H19" s="134" t="s">
        <v>7</v>
      </c>
      <c r="J19" s="190" t="s">
        <v>236</v>
      </c>
    </row>
    <row r="20" spans="1:10" x14ac:dyDescent="0.25">
      <c r="A20" s="221" t="s">
        <v>92</v>
      </c>
      <c r="B20" s="137" t="s">
        <v>93</v>
      </c>
      <c r="C20" s="21">
        <v>20</v>
      </c>
      <c r="D20" s="21">
        <v>22</v>
      </c>
      <c r="E20" s="21">
        <v>24</v>
      </c>
      <c r="F20" s="21">
        <v>40</v>
      </c>
      <c r="G20" s="21">
        <v>58</v>
      </c>
      <c r="H20" s="22">
        <v>76</v>
      </c>
    </row>
    <row r="21" spans="1:10" x14ac:dyDescent="0.25">
      <c r="A21" s="221"/>
      <c r="B21" s="183" t="s">
        <v>95</v>
      </c>
      <c r="C21" s="20">
        <v>12</v>
      </c>
      <c r="D21" s="20">
        <v>14</v>
      </c>
      <c r="E21" s="20">
        <v>16</v>
      </c>
      <c r="F21" s="21">
        <v>40</v>
      </c>
      <c r="G21" s="21">
        <v>58</v>
      </c>
      <c r="H21" s="22">
        <v>76</v>
      </c>
    </row>
    <row r="22" spans="1:10" x14ac:dyDescent="0.25">
      <c r="A22" s="217" t="s">
        <v>96</v>
      </c>
      <c r="B22" s="218"/>
      <c r="C22" s="20">
        <v>1</v>
      </c>
      <c r="D22" s="20">
        <v>12</v>
      </c>
      <c r="E22" s="20">
        <v>25</v>
      </c>
      <c r="F22" s="20">
        <v>1</v>
      </c>
      <c r="G22" s="20">
        <v>12</v>
      </c>
      <c r="H22" s="23">
        <v>25</v>
      </c>
    </row>
    <row r="23" spans="1:10" ht="14.4" thickBot="1" x14ac:dyDescent="0.3">
      <c r="A23" s="219" t="s">
        <v>97</v>
      </c>
      <c r="B23" s="220"/>
      <c r="C23" s="24">
        <v>89840</v>
      </c>
      <c r="D23" s="24">
        <v>250000</v>
      </c>
      <c r="E23" s="24">
        <v>525600</v>
      </c>
      <c r="F23" s="24">
        <v>525600</v>
      </c>
      <c r="G23" s="24">
        <v>750000</v>
      </c>
      <c r="H23" s="25">
        <v>1000000</v>
      </c>
    </row>
    <row r="24" spans="1:10" x14ac:dyDescent="0.25">
      <c r="A24" s="161"/>
      <c r="B24" s="161"/>
      <c r="C24" s="162"/>
      <c r="D24" s="162"/>
      <c r="E24" s="162"/>
      <c r="F24" s="162"/>
      <c r="G24" s="162"/>
      <c r="H24" s="162"/>
    </row>
    <row r="25" spans="1:10" x14ac:dyDescent="0.25">
      <c r="A25" s="161"/>
      <c r="B25" s="161"/>
      <c r="C25" s="162"/>
      <c r="D25" s="162"/>
      <c r="E25" s="162"/>
      <c r="F25" s="162"/>
      <c r="G25" s="162"/>
      <c r="H25" s="162"/>
    </row>
    <row r="28" spans="1:10" ht="14.4" thickBot="1" x14ac:dyDescent="0.3">
      <c r="A28" s="163" t="s">
        <v>231</v>
      </c>
    </row>
    <row r="29" spans="1:10" x14ac:dyDescent="0.25">
      <c r="A29" s="214" t="s">
        <v>232</v>
      </c>
      <c r="B29" s="215"/>
      <c r="C29" s="215"/>
      <c r="D29" s="216"/>
      <c r="E29" s="74"/>
    </row>
    <row r="30" spans="1:10" x14ac:dyDescent="0.25">
      <c r="A30" s="178" t="s">
        <v>6</v>
      </c>
      <c r="B30" s="184" t="s">
        <v>9</v>
      </c>
      <c r="C30" s="184" t="s">
        <v>10</v>
      </c>
      <c r="D30" s="182" t="s">
        <v>117</v>
      </c>
    </row>
    <row r="31" spans="1:10" x14ac:dyDescent="0.25">
      <c r="A31" s="132" t="s">
        <v>108</v>
      </c>
      <c r="B31" s="21" t="s">
        <v>109</v>
      </c>
      <c r="C31" s="21">
        <v>2</v>
      </c>
      <c r="D31" s="22" t="s">
        <v>118</v>
      </c>
    </row>
    <row r="32" spans="1:10" x14ac:dyDescent="0.25">
      <c r="A32" s="132" t="s">
        <v>116</v>
      </c>
      <c r="B32" s="21" t="s">
        <v>109</v>
      </c>
      <c r="C32" s="21">
        <v>63.7</v>
      </c>
      <c r="D32" s="22" t="s">
        <v>119</v>
      </c>
      <c r="E32" s="190" t="s">
        <v>237</v>
      </c>
    </row>
    <row r="33" spans="1:24" ht="14.4" x14ac:dyDescent="0.3">
      <c r="A33" s="132" t="s">
        <v>195</v>
      </c>
      <c r="B33" s="21" t="s">
        <v>120</v>
      </c>
      <c r="C33" s="21">
        <v>500</v>
      </c>
      <c r="D33" s="22" t="s">
        <v>118</v>
      </c>
      <c r="E33" s="41" t="s">
        <v>238</v>
      </c>
    </row>
    <row r="34" spans="1:24" ht="16.2" thickBot="1" x14ac:dyDescent="0.3">
      <c r="A34" s="179" t="s">
        <v>196</v>
      </c>
      <c r="B34" s="26" t="s">
        <v>109</v>
      </c>
      <c r="C34" s="187">
        <v>0.5</v>
      </c>
      <c r="D34" s="188" t="s">
        <v>118</v>
      </c>
      <c r="E34" s="190" t="s">
        <v>239</v>
      </c>
    </row>
    <row r="35" spans="1:24" ht="15.6" x14ac:dyDescent="0.3">
      <c r="D35" s="164"/>
    </row>
    <row r="37" spans="1:24" x14ac:dyDescent="0.25">
      <c r="H37" s="190" t="s">
        <v>240</v>
      </c>
    </row>
    <row r="38" spans="1:24" x14ac:dyDescent="0.25">
      <c r="A38" s="163" t="s">
        <v>228</v>
      </c>
      <c r="J38" s="163" t="s">
        <v>233</v>
      </c>
    </row>
    <row r="39" spans="1:24" ht="27.6" x14ac:dyDescent="0.25">
      <c r="A39" s="137" t="s">
        <v>189</v>
      </c>
      <c r="B39" s="137" t="s">
        <v>10</v>
      </c>
      <c r="C39" s="137" t="s">
        <v>9</v>
      </c>
      <c r="D39" s="137" t="s">
        <v>178</v>
      </c>
      <c r="E39" s="140" t="s">
        <v>186</v>
      </c>
      <c r="F39" s="141" t="s">
        <v>187</v>
      </c>
      <c r="G39" s="141" t="s">
        <v>188</v>
      </c>
      <c r="H39" s="141" t="s">
        <v>117</v>
      </c>
      <c r="J39" s="140" t="s">
        <v>202</v>
      </c>
      <c r="K39" s="140" t="s">
        <v>186</v>
      </c>
    </row>
    <row r="40" spans="1:24" x14ac:dyDescent="0.25">
      <c r="A40" s="137" t="s">
        <v>164</v>
      </c>
      <c r="B40" s="56">
        <v>20000000</v>
      </c>
      <c r="C40" s="112" t="s">
        <v>179</v>
      </c>
      <c r="D40" s="112">
        <v>5</v>
      </c>
      <c r="E40" s="130">
        <f>B40*D40</f>
        <v>100000000</v>
      </c>
      <c r="F40" s="112" t="s">
        <v>180</v>
      </c>
      <c r="G40" s="112" t="s">
        <v>181</v>
      </c>
      <c r="H40" s="112" t="s">
        <v>118</v>
      </c>
      <c r="J40" s="18" t="s">
        <v>199</v>
      </c>
      <c r="K40" s="145">
        <f>Costs!X15</f>
        <v>323124097.47309846</v>
      </c>
    </row>
    <row r="41" spans="1:24" ht="14.4" thickBot="1" x14ac:dyDescent="0.3">
      <c r="A41" s="137" t="s">
        <v>165</v>
      </c>
      <c r="B41" s="131">
        <v>200000</v>
      </c>
      <c r="C41" s="112" t="s">
        <v>179</v>
      </c>
      <c r="D41" s="112">
        <v>5</v>
      </c>
      <c r="E41" s="130">
        <f t="shared" ref="E41:E51" si="3">B41*D41</f>
        <v>1000000</v>
      </c>
      <c r="F41" s="112" t="s">
        <v>180</v>
      </c>
      <c r="G41" s="112" t="s">
        <v>181</v>
      </c>
      <c r="H41" s="112" t="s">
        <v>118</v>
      </c>
      <c r="J41" s="18" t="s">
        <v>200</v>
      </c>
      <c r="K41" s="146">
        <f>K40/(60*24*364.25*D40*Settings!B53)</f>
        <v>6.1603770585125153</v>
      </c>
      <c r="M41" s="190" t="s">
        <v>255</v>
      </c>
      <c r="N41" s="190"/>
      <c r="O41" s="190"/>
      <c r="P41" s="190"/>
      <c r="Q41" s="190"/>
      <c r="R41" s="190"/>
      <c r="S41" s="190"/>
      <c r="T41" s="190"/>
    </row>
    <row r="42" spans="1:24" ht="14.4" x14ac:dyDescent="0.3">
      <c r="A42" s="140" t="s">
        <v>166</v>
      </c>
      <c r="B42" s="131">
        <v>1000000</v>
      </c>
      <c r="C42" s="112" t="s">
        <v>179</v>
      </c>
      <c r="D42" s="112">
        <v>1</v>
      </c>
      <c r="E42" s="130">
        <f t="shared" si="3"/>
        <v>1000000</v>
      </c>
      <c r="F42" s="112" t="s">
        <v>180</v>
      </c>
      <c r="G42" s="112" t="s">
        <v>181</v>
      </c>
      <c r="H42" s="112" t="s">
        <v>118</v>
      </c>
      <c r="J42" s="18" t="s">
        <v>201</v>
      </c>
      <c r="K42" s="146">
        <f>$K$41*1.1</f>
        <v>6.7764147643637678</v>
      </c>
      <c r="M42" s="193" t="s">
        <v>256</v>
      </c>
      <c r="N42" s="194"/>
      <c r="O42" s="195"/>
      <c r="P42" s="190"/>
      <c r="Q42" s="190"/>
      <c r="R42" s="190"/>
      <c r="S42" s="190"/>
      <c r="T42" s="190"/>
      <c r="U42" s="193" t="s">
        <v>265</v>
      </c>
      <c r="V42" s="194"/>
      <c r="W42" s="194"/>
      <c r="X42" s="195"/>
    </row>
    <row r="43" spans="1:24" ht="14.4" x14ac:dyDescent="0.3">
      <c r="A43" s="141" t="s">
        <v>167</v>
      </c>
      <c r="B43" s="112">
        <v>150</v>
      </c>
      <c r="C43" s="112" t="s">
        <v>191</v>
      </c>
      <c r="D43" s="112">
        <v>450</v>
      </c>
      <c r="E43" s="130">
        <f t="shared" si="3"/>
        <v>67500</v>
      </c>
      <c r="F43" s="112" t="s">
        <v>180</v>
      </c>
      <c r="G43" s="112" t="s">
        <v>181</v>
      </c>
      <c r="H43" s="112" t="s">
        <v>118</v>
      </c>
      <c r="J43" s="18" t="s">
        <v>203</v>
      </c>
      <c r="K43" s="146">
        <f>$K$41*1.2</f>
        <v>7.3924524702150176</v>
      </c>
      <c r="M43" s="196"/>
      <c r="N43" s="197" t="s">
        <v>257</v>
      </c>
      <c r="O43" s="198" t="s">
        <v>258</v>
      </c>
      <c r="P43" s="190"/>
      <c r="Q43" s="190"/>
      <c r="R43" s="190"/>
      <c r="S43" s="190"/>
      <c r="T43" s="190"/>
      <c r="U43" s="196"/>
      <c r="V43" s="202"/>
      <c r="W43" s="202"/>
      <c r="X43" s="203"/>
    </row>
    <row r="44" spans="1:24" ht="14.4" x14ac:dyDescent="0.3">
      <c r="A44" s="141" t="s">
        <v>168</v>
      </c>
      <c r="B44" s="131">
        <v>20000</v>
      </c>
      <c r="C44" s="112" t="s">
        <v>192</v>
      </c>
      <c r="D44" s="112">
        <v>10</v>
      </c>
      <c r="E44" s="130">
        <f t="shared" si="3"/>
        <v>200000</v>
      </c>
      <c r="F44" s="112" t="s">
        <v>180</v>
      </c>
      <c r="G44" s="112" t="s">
        <v>181</v>
      </c>
      <c r="H44" s="112" t="s">
        <v>118</v>
      </c>
      <c r="I44" s="165"/>
      <c r="J44" s="18" t="s">
        <v>204</v>
      </c>
      <c r="K44" s="146">
        <f>$K$41*1.3</f>
        <v>8.008490176066271</v>
      </c>
      <c r="M44" s="196" t="s">
        <v>259</v>
      </c>
      <c r="N44" s="197" t="s">
        <v>260</v>
      </c>
      <c r="O44" s="198">
        <v>3</v>
      </c>
      <c r="P44" s="190"/>
      <c r="Q44" s="190"/>
      <c r="R44" s="190"/>
      <c r="S44" s="190"/>
      <c r="T44" s="190"/>
      <c r="U44" s="196" t="s">
        <v>266</v>
      </c>
      <c r="V44" s="204">
        <v>19.95</v>
      </c>
      <c r="W44" s="202"/>
      <c r="X44" s="203"/>
    </row>
    <row r="45" spans="1:24" ht="14.4" x14ac:dyDescent="0.3">
      <c r="A45" s="141" t="s">
        <v>216</v>
      </c>
      <c r="B45" s="131">
        <v>500000</v>
      </c>
      <c r="C45" s="112" t="s">
        <v>217</v>
      </c>
      <c r="D45" s="149">
        <v>7</v>
      </c>
      <c r="E45" s="147">
        <f>B45*D45</f>
        <v>3500000</v>
      </c>
      <c r="F45" s="112" t="s">
        <v>180</v>
      </c>
      <c r="G45" s="112" t="s">
        <v>215</v>
      </c>
      <c r="H45" s="112" t="s">
        <v>118</v>
      </c>
      <c r="I45" s="165"/>
      <c r="J45" s="18" t="s">
        <v>205</v>
      </c>
      <c r="K45" s="146">
        <f>$K$41*1.4</f>
        <v>8.6245278819175208</v>
      </c>
      <c r="M45" s="196" t="s">
        <v>261</v>
      </c>
      <c r="N45" s="197" t="s">
        <v>260</v>
      </c>
      <c r="O45" s="198">
        <v>10</v>
      </c>
      <c r="P45" s="190"/>
      <c r="Q45" s="190"/>
      <c r="R45" s="190"/>
      <c r="S45" s="190"/>
      <c r="T45" s="190"/>
      <c r="U45" s="196" t="s">
        <v>267</v>
      </c>
      <c r="V45" s="205">
        <v>595</v>
      </c>
      <c r="W45" s="202"/>
      <c r="X45" s="203"/>
    </row>
    <row r="46" spans="1:24" ht="14.4" x14ac:dyDescent="0.3">
      <c r="A46" s="141" t="s">
        <v>171</v>
      </c>
      <c r="B46" s="131">
        <v>100000</v>
      </c>
      <c r="C46" s="112" t="s">
        <v>179</v>
      </c>
      <c r="D46" s="112">
        <v>10</v>
      </c>
      <c r="E46" s="130">
        <f t="shared" si="3"/>
        <v>1000000</v>
      </c>
      <c r="F46" s="112" t="s">
        <v>183</v>
      </c>
      <c r="G46" s="112" t="s">
        <v>181</v>
      </c>
      <c r="H46" s="112" t="s">
        <v>118</v>
      </c>
      <c r="J46" s="18" t="s">
        <v>206</v>
      </c>
      <c r="K46" s="146">
        <f>$K$41*1.5</f>
        <v>9.2405655877687725</v>
      </c>
      <c r="M46" s="196" t="s">
        <v>262</v>
      </c>
      <c r="N46" s="197" t="s">
        <v>263</v>
      </c>
      <c r="O46" s="198">
        <v>10</v>
      </c>
      <c r="P46" s="190"/>
      <c r="Q46" s="190"/>
      <c r="R46" s="190"/>
      <c r="S46" s="190"/>
      <c r="T46" s="190"/>
      <c r="U46" s="196"/>
      <c r="V46" s="202"/>
      <c r="W46" s="202"/>
      <c r="X46" s="203"/>
    </row>
    <row r="47" spans="1:24" ht="15.75" customHeight="1" thickBot="1" x14ac:dyDescent="0.35">
      <c r="A47" s="141" t="s">
        <v>172</v>
      </c>
      <c r="B47" s="112">
        <v>0.3</v>
      </c>
      <c r="C47" s="112" t="s">
        <v>193</v>
      </c>
      <c r="D47" s="131">
        <v>25000</v>
      </c>
      <c r="E47" s="130">
        <f t="shared" si="3"/>
        <v>7500</v>
      </c>
      <c r="F47" s="112" t="s">
        <v>183</v>
      </c>
      <c r="G47" s="112" t="s">
        <v>181</v>
      </c>
      <c r="H47" s="112" t="s">
        <v>118</v>
      </c>
      <c r="J47" s="18" t="s">
        <v>207</v>
      </c>
      <c r="K47" s="146">
        <f>$K$41*1.6</f>
        <v>9.8566032936200259</v>
      </c>
      <c r="M47" s="199" t="s">
        <v>264</v>
      </c>
      <c r="N47" s="200" t="s">
        <v>263</v>
      </c>
      <c r="O47" s="201">
        <v>22</v>
      </c>
      <c r="P47" s="190"/>
      <c r="Q47" s="190"/>
      <c r="R47" s="190"/>
      <c r="S47" s="190"/>
      <c r="T47" s="190"/>
      <c r="U47" s="196"/>
      <c r="V47" s="202"/>
      <c r="W47" s="202"/>
      <c r="X47" s="203"/>
    </row>
    <row r="48" spans="1:24" ht="14.4" x14ac:dyDescent="0.3">
      <c r="A48" s="141" t="s">
        <v>212</v>
      </c>
      <c r="B48" s="112">
        <v>10</v>
      </c>
      <c r="C48" s="112" t="s">
        <v>213</v>
      </c>
      <c r="D48" s="148">
        <v>1</v>
      </c>
      <c r="E48" s="147" t="s">
        <v>11</v>
      </c>
      <c r="F48" s="112" t="s">
        <v>183</v>
      </c>
      <c r="G48" s="112" t="s">
        <v>181</v>
      </c>
      <c r="H48" s="112" t="s">
        <v>118</v>
      </c>
      <c r="J48" s="18" t="s">
        <v>208</v>
      </c>
      <c r="K48" s="146">
        <f>$K$41*1.7</f>
        <v>10.472640999471276</v>
      </c>
      <c r="U48" s="206" t="s">
        <v>268</v>
      </c>
      <c r="V48" s="202">
        <v>10</v>
      </c>
      <c r="W48" s="202" t="s">
        <v>269</v>
      </c>
      <c r="X48" s="203"/>
    </row>
    <row r="49" spans="1:24" ht="14.4" x14ac:dyDescent="0.3">
      <c r="A49" s="141" t="s">
        <v>173</v>
      </c>
      <c r="B49" s="131">
        <v>500000</v>
      </c>
      <c r="C49" s="112" t="s">
        <v>179</v>
      </c>
      <c r="D49" s="112">
        <v>1</v>
      </c>
      <c r="E49" s="130">
        <f t="shared" si="3"/>
        <v>500000</v>
      </c>
      <c r="F49" s="112" t="s">
        <v>183</v>
      </c>
      <c r="G49" s="112" t="s">
        <v>181</v>
      </c>
      <c r="H49" s="112" t="s">
        <v>118</v>
      </c>
      <c r="J49" s="18" t="s">
        <v>209</v>
      </c>
      <c r="K49" s="146">
        <f>$K$41*1.8</f>
        <v>11.088678705322527</v>
      </c>
      <c r="U49" s="196"/>
      <c r="V49" s="204">
        <f>V44/V48</f>
        <v>1.9949999999999999</v>
      </c>
      <c r="W49" s="202" t="s">
        <v>270</v>
      </c>
      <c r="X49" s="203"/>
    </row>
    <row r="50" spans="1:24" ht="14.4" x14ac:dyDescent="0.3">
      <c r="A50" s="141" t="s">
        <v>174</v>
      </c>
      <c r="B50" s="131">
        <v>100000</v>
      </c>
      <c r="C50" s="112" t="s">
        <v>179</v>
      </c>
      <c r="D50" s="112">
        <v>1</v>
      </c>
      <c r="E50" s="130">
        <f t="shared" si="3"/>
        <v>100000</v>
      </c>
      <c r="F50" s="112" t="s">
        <v>183</v>
      </c>
      <c r="G50" s="112" t="s">
        <v>181</v>
      </c>
      <c r="H50" s="112" t="s">
        <v>118</v>
      </c>
      <c r="J50" s="18" t="s">
        <v>210</v>
      </c>
      <c r="K50" s="146">
        <f>$K$41*1.9</f>
        <v>11.704716411173779</v>
      </c>
      <c r="M50" s="190" t="s">
        <v>277</v>
      </c>
      <c r="U50" s="196" t="s">
        <v>271</v>
      </c>
      <c r="V50" s="202">
        <v>10</v>
      </c>
      <c r="W50" s="202" t="s">
        <v>272</v>
      </c>
      <c r="X50" s="203"/>
    </row>
    <row r="51" spans="1:24" ht="14.4" x14ac:dyDescent="0.3">
      <c r="A51" s="141" t="s">
        <v>218</v>
      </c>
      <c r="B51" s="131">
        <v>2000000</v>
      </c>
      <c r="C51" s="112" t="s">
        <v>179</v>
      </c>
      <c r="D51" s="112">
        <v>1</v>
      </c>
      <c r="E51" s="130">
        <f t="shared" si="3"/>
        <v>2000000</v>
      </c>
      <c r="F51" s="112" t="s">
        <v>183</v>
      </c>
      <c r="G51" s="112" t="s">
        <v>182</v>
      </c>
      <c r="H51" s="112" t="s">
        <v>118</v>
      </c>
      <c r="J51" s="18" t="s">
        <v>211</v>
      </c>
      <c r="K51" s="146">
        <f>$K$41*2</f>
        <v>12.320754117025031</v>
      </c>
      <c r="M51" s="209">
        <f>491/30</f>
        <v>16.366666666666667</v>
      </c>
      <c r="N51" s="190" t="s">
        <v>278</v>
      </c>
      <c r="U51" s="196"/>
      <c r="V51" s="204">
        <f>V49*V50</f>
        <v>19.95</v>
      </c>
      <c r="W51" s="202" t="s">
        <v>273</v>
      </c>
      <c r="X51" s="203"/>
    </row>
    <row r="52" spans="1:24" ht="14.4" x14ac:dyDescent="0.3">
      <c r="A52" s="141" t="s">
        <v>176</v>
      </c>
      <c r="B52" s="112">
        <v>3</v>
      </c>
      <c r="C52" s="112" t="s">
        <v>184</v>
      </c>
      <c r="D52" s="112" t="s">
        <v>11</v>
      </c>
      <c r="E52" s="112" t="s">
        <v>11</v>
      </c>
      <c r="F52" s="112" t="s">
        <v>6</v>
      </c>
      <c r="G52" s="112" t="s">
        <v>11</v>
      </c>
      <c r="H52" s="112" t="s">
        <v>118</v>
      </c>
      <c r="J52" s="18" t="s">
        <v>219</v>
      </c>
      <c r="K52" s="146">
        <f>$K$41*2.1</f>
        <v>12.936791822876282</v>
      </c>
      <c r="U52" s="196"/>
      <c r="V52" s="204">
        <f>V51*30</f>
        <v>598.5</v>
      </c>
      <c r="W52" s="202" t="s">
        <v>274</v>
      </c>
      <c r="X52" s="203"/>
    </row>
    <row r="53" spans="1:24" ht="14.4" x14ac:dyDescent="0.3">
      <c r="A53" s="141" t="s">
        <v>177</v>
      </c>
      <c r="B53" s="112">
        <v>20</v>
      </c>
      <c r="C53" s="112" t="s">
        <v>185</v>
      </c>
      <c r="D53" s="112" t="s">
        <v>11</v>
      </c>
      <c r="E53" s="112" t="s">
        <v>11</v>
      </c>
      <c r="F53" s="112" t="s">
        <v>6</v>
      </c>
      <c r="G53" s="112" t="s">
        <v>11</v>
      </c>
      <c r="H53" s="112" t="s">
        <v>118</v>
      </c>
      <c r="J53" s="18" t="s">
        <v>220</v>
      </c>
      <c r="K53" s="146">
        <f>$K$41*2.2</f>
        <v>13.552829528727536</v>
      </c>
      <c r="L53" s="166"/>
      <c r="M53" s="166"/>
      <c r="U53" s="196"/>
      <c r="V53" s="202"/>
      <c r="W53" s="202"/>
      <c r="X53" s="203"/>
    </row>
    <row r="54" spans="1:24" ht="14.4" x14ac:dyDescent="0.3">
      <c r="A54" s="190" t="s">
        <v>290</v>
      </c>
      <c r="U54" s="206" t="s">
        <v>275</v>
      </c>
      <c r="V54" s="202">
        <v>16</v>
      </c>
      <c r="W54" s="202" t="s">
        <v>269</v>
      </c>
      <c r="X54" s="203"/>
    </row>
    <row r="55" spans="1:24" ht="14.4" x14ac:dyDescent="0.3">
      <c r="U55" s="196"/>
      <c r="V55" s="204">
        <f>V44/V54</f>
        <v>1.246875</v>
      </c>
      <c r="W55" s="202" t="s">
        <v>270</v>
      </c>
      <c r="X55" s="203"/>
    </row>
    <row r="56" spans="1:24" ht="14.4" x14ac:dyDescent="0.3">
      <c r="A56" s="163" t="s">
        <v>227</v>
      </c>
      <c r="B56"/>
      <c r="C56" s="41"/>
      <c r="D56"/>
      <c r="E56"/>
      <c r="F56"/>
      <c r="G56"/>
      <c r="H56"/>
      <c r="I56"/>
      <c r="J56" s="163" t="s">
        <v>233</v>
      </c>
      <c r="K56"/>
      <c r="U56" s="196" t="s">
        <v>271</v>
      </c>
      <c r="V56" s="202">
        <v>10</v>
      </c>
      <c r="W56" s="202" t="s">
        <v>272</v>
      </c>
      <c r="X56" s="203"/>
    </row>
    <row r="57" spans="1:24" ht="27.6" x14ac:dyDescent="0.3">
      <c r="A57" s="137" t="s">
        <v>190</v>
      </c>
      <c r="B57" s="137" t="s">
        <v>10</v>
      </c>
      <c r="C57" s="137" t="s">
        <v>9</v>
      </c>
      <c r="D57" s="137" t="s">
        <v>178</v>
      </c>
      <c r="E57" s="140" t="s">
        <v>186</v>
      </c>
      <c r="F57" s="141" t="s">
        <v>187</v>
      </c>
      <c r="G57" s="141" t="s">
        <v>188</v>
      </c>
      <c r="H57" s="141" t="s">
        <v>117</v>
      </c>
      <c r="I57"/>
      <c r="J57" s="140" t="s">
        <v>202</v>
      </c>
      <c r="K57" s="140" t="s">
        <v>186</v>
      </c>
      <c r="U57" s="196"/>
      <c r="V57" s="204">
        <f>V55*V56</f>
        <v>12.46875</v>
      </c>
      <c r="W57" s="202" t="s">
        <v>273</v>
      </c>
      <c r="X57" s="203"/>
    </row>
    <row r="58" spans="1:24" ht="14.4" x14ac:dyDescent="0.3">
      <c r="A58" s="137" t="s">
        <v>164</v>
      </c>
      <c r="B58" s="56">
        <v>20000000</v>
      </c>
      <c r="C58" s="112" t="s">
        <v>179</v>
      </c>
      <c r="D58" s="112">
        <v>5</v>
      </c>
      <c r="E58" s="130">
        <f>B58*D58</f>
        <v>100000000</v>
      </c>
      <c r="F58" s="112" t="s">
        <v>180</v>
      </c>
      <c r="G58" s="112" t="s">
        <v>181</v>
      </c>
      <c r="H58" s="112" t="s">
        <v>118</v>
      </c>
      <c r="I58"/>
      <c r="J58" s="18" t="s">
        <v>199</v>
      </c>
      <c r="K58" s="145">
        <f>Costs!X31</f>
        <v>478608345.50034267</v>
      </c>
      <c r="M58" s="190" t="s">
        <v>279</v>
      </c>
      <c r="U58" s="196"/>
      <c r="V58" s="204">
        <f>V57*30</f>
        <v>374.0625</v>
      </c>
      <c r="W58" s="202" t="s">
        <v>274</v>
      </c>
      <c r="X58" s="203"/>
    </row>
    <row r="59" spans="1:24" ht="14.4" x14ac:dyDescent="0.3">
      <c r="A59" s="137" t="s">
        <v>165</v>
      </c>
      <c r="B59" s="131">
        <v>200000</v>
      </c>
      <c r="C59" s="112" t="s">
        <v>179</v>
      </c>
      <c r="D59" s="112">
        <v>5</v>
      </c>
      <c r="E59" s="130">
        <f t="shared" ref="E59:E69" si="4">B59*D59</f>
        <v>1000000</v>
      </c>
      <c r="F59" s="112" t="s">
        <v>180</v>
      </c>
      <c r="G59" s="112" t="s">
        <v>181</v>
      </c>
      <c r="H59" s="112" t="s">
        <v>118</v>
      </c>
      <c r="I59"/>
      <c r="J59" s="18" t="s">
        <v>200</v>
      </c>
      <c r="K59" s="146">
        <f>K58/(60*24*364.25*D58*Settings!B71)</f>
        <v>9.1246920136571088</v>
      </c>
      <c r="U59" s="196"/>
      <c r="V59" s="202"/>
      <c r="W59" s="202"/>
      <c r="X59" s="203"/>
    </row>
    <row r="60" spans="1:24" ht="14.4" x14ac:dyDescent="0.3">
      <c r="A60" s="140" t="s">
        <v>166</v>
      </c>
      <c r="B60" s="131">
        <v>1000000</v>
      </c>
      <c r="C60" s="112" t="s">
        <v>179</v>
      </c>
      <c r="D60" s="112">
        <v>1</v>
      </c>
      <c r="E60" s="130">
        <f t="shared" si="4"/>
        <v>1000000</v>
      </c>
      <c r="F60" s="112" t="s">
        <v>180</v>
      </c>
      <c r="G60" s="112" t="s">
        <v>181</v>
      </c>
      <c r="H60" s="112" t="s">
        <v>118</v>
      </c>
      <c r="I60"/>
      <c r="J60" s="18" t="s">
        <v>201</v>
      </c>
      <c r="K60" s="146">
        <f>$K$59*1.1</f>
        <v>10.03716121502282</v>
      </c>
      <c r="U60" s="206" t="s">
        <v>276</v>
      </c>
      <c r="V60" s="202">
        <f>16+21</f>
        <v>37</v>
      </c>
      <c r="W60" s="202" t="s">
        <v>269</v>
      </c>
      <c r="X60" s="203"/>
    </row>
    <row r="61" spans="1:24" ht="14.4" x14ac:dyDescent="0.3">
      <c r="A61" s="141" t="s">
        <v>167</v>
      </c>
      <c r="B61" s="112">
        <v>150</v>
      </c>
      <c r="C61" s="112" t="s">
        <v>191</v>
      </c>
      <c r="D61" s="112">
        <v>450</v>
      </c>
      <c r="E61" s="130">
        <f t="shared" si="4"/>
        <v>67500</v>
      </c>
      <c r="F61" s="112" t="s">
        <v>180</v>
      </c>
      <c r="G61" s="112" t="s">
        <v>181</v>
      </c>
      <c r="H61" s="112" t="s">
        <v>118</v>
      </c>
      <c r="I61"/>
      <c r="J61" s="18" t="s">
        <v>203</v>
      </c>
      <c r="K61" s="146">
        <f>$K$59*1.2</f>
        <v>10.94963041638853</v>
      </c>
      <c r="M61" s="211" t="s">
        <v>281</v>
      </c>
      <c r="U61" s="196"/>
      <c r="V61" s="204">
        <f>V44/V60</f>
        <v>0.53918918918918912</v>
      </c>
      <c r="W61" s="202" t="s">
        <v>270</v>
      </c>
      <c r="X61" s="203"/>
    </row>
    <row r="62" spans="1:24" ht="15" thickBot="1" x14ac:dyDescent="0.35">
      <c r="A62" s="141" t="s">
        <v>168</v>
      </c>
      <c r="B62" s="131">
        <v>20000</v>
      </c>
      <c r="C62" s="112" t="s">
        <v>192</v>
      </c>
      <c r="D62" s="112">
        <v>10</v>
      </c>
      <c r="E62" s="130">
        <f t="shared" si="4"/>
        <v>200000</v>
      </c>
      <c r="F62" s="112" t="s">
        <v>180</v>
      </c>
      <c r="G62" s="112" t="s">
        <v>181</v>
      </c>
      <c r="H62" s="112" t="s">
        <v>118</v>
      </c>
      <c r="I62"/>
      <c r="J62" s="18" t="s">
        <v>204</v>
      </c>
      <c r="K62" s="146">
        <f>$K$59*1.3</f>
        <v>11.862099617754241</v>
      </c>
      <c r="M62" s="190" t="s">
        <v>282</v>
      </c>
      <c r="U62" s="199"/>
      <c r="V62" s="207"/>
      <c r="W62" s="207"/>
      <c r="X62" s="208"/>
    </row>
    <row r="63" spans="1:24" ht="14.4" x14ac:dyDescent="0.3">
      <c r="A63" s="141" t="s">
        <v>169</v>
      </c>
      <c r="B63" s="131">
        <v>250000</v>
      </c>
      <c r="C63" s="112" t="s">
        <v>179</v>
      </c>
      <c r="D63" s="112">
        <v>100</v>
      </c>
      <c r="E63" s="130">
        <f t="shared" si="4"/>
        <v>25000000</v>
      </c>
      <c r="F63" s="112" t="s">
        <v>180</v>
      </c>
      <c r="G63" s="112" t="s">
        <v>182</v>
      </c>
      <c r="H63" s="112" t="s">
        <v>118</v>
      </c>
      <c r="I63"/>
      <c r="J63" s="18" t="s">
        <v>205</v>
      </c>
      <c r="K63" s="146">
        <f>$K$59*1.4</f>
        <v>12.774568819119951</v>
      </c>
    </row>
    <row r="64" spans="1:24" ht="14.4" x14ac:dyDescent="0.3">
      <c r="A64" s="141" t="s">
        <v>170</v>
      </c>
      <c r="B64" s="131">
        <v>50000</v>
      </c>
      <c r="C64" s="112" t="s">
        <v>179</v>
      </c>
      <c r="D64" s="112">
        <v>100</v>
      </c>
      <c r="E64" s="130">
        <f t="shared" si="4"/>
        <v>5000000</v>
      </c>
      <c r="F64" s="112" t="s">
        <v>180</v>
      </c>
      <c r="G64" s="112" t="s">
        <v>182</v>
      </c>
      <c r="H64" s="112" t="s">
        <v>118</v>
      </c>
      <c r="I64"/>
      <c r="J64" s="18" t="s">
        <v>206</v>
      </c>
      <c r="K64" s="146">
        <f>$K$59*1.5</f>
        <v>13.687038020485662</v>
      </c>
    </row>
    <row r="65" spans="1:11" ht="14.4" x14ac:dyDescent="0.3">
      <c r="A65" s="141" t="s">
        <v>171</v>
      </c>
      <c r="B65" s="131">
        <v>100000</v>
      </c>
      <c r="C65" s="112" t="s">
        <v>179</v>
      </c>
      <c r="D65" s="112">
        <v>200</v>
      </c>
      <c r="E65" s="130">
        <f t="shared" si="4"/>
        <v>20000000</v>
      </c>
      <c r="F65" s="112" t="s">
        <v>183</v>
      </c>
      <c r="G65" s="112" t="s">
        <v>181</v>
      </c>
      <c r="H65" s="112" t="s">
        <v>118</v>
      </c>
      <c r="I65"/>
      <c r="J65" s="18" t="s">
        <v>207</v>
      </c>
      <c r="K65" s="146">
        <f>$K$59*1.6</f>
        <v>14.599507221851376</v>
      </c>
    </row>
    <row r="66" spans="1:11" ht="14.4" x14ac:dyDescent="0.3">
      <c r="A66" s="141" t="s">
        <v>172</v>
      </c>
      <c r="B66" s="112">
        <v>0.3</v>
      </c>
      <c r="C66" s="112" t="s">
        <v>193</v>
      </c>
      <c r="D66" s="131">
        <v>5000</v>
      </c>
      <c r="E66" s="130">
        <f t="shared" si="4"/>
        <v>1500</v>
      </c>
      <c r="F66" s="112" t="s">
        <v>183</v>
      </c>
      <c r="G66" s="112" t="s">
        <v>181</v>
      </c>
      <c r="H66" s="112" t="s">
        <v>118</v>
      </c>
      <c r="I66"/>
      <c r="J66" s="18" t="s">
        <v>208</v>
      </c>
      <c r="K66" s="146">
        <f>$K$59*1.7</f>
        <v>15.511976423217085</v>
      </c>
    </row>
    <row r="67" spans="1:11" ht="14.4" x14ac:dyDescent="0.3">
      <c r="A67" s="141" t="s">
        <v>173</v>
      </c>
      <c r="B67" s="131">
        <v>500000</v>
      </c>
      <c r="C67" s="112" t="s">
        <v>179</v>
      </c>
      <c r="D67" s="112">
        <v>1</v>
      </c>
      <c r="E67" s="130">
        <f t="shared" si="4"/>
        <v>500000</v>
      </c>
      <c r="F67" s="112" t="s">
        <v>183</v>
      </c>
      <c r="G67" s="112" t="s">
        <v>181</v>
      </c>
      <c r="H67" s="112" t="s">
        <v>118</v>
      </c>
      <c r="I67"/>
      <c r="J67" s="18" t="s">
        <v>209</v>
      </c>
      <c r="K67" s="146">
        <f>$K$59*1.8</f>
        <v>16.424445624582795</v>
      </c>
    </row>
    <row r="68" spans="1:11" ht="14.4" x14ac:dyDescent="0.3">
      <c r="A68" s="141" t="s">
        <v>174</v>
      </c>
      <c r="B68" s="131">
        <v>100000</v>
      </c>
      <c r="C68" s="112" t="s">
        <v>179</v>
      </c>
      <c r="D68" s="112">
        <v>1</v>
      </c>
      <c r="E68" s="130">
        <f t="shared" si="4"/>
        <v>100000</v>
      </c>
      <c r="F68" s="112" t="s">
        <v>183</v>
      </c>
      <c r="G68" s="112" t="s">
        <v>181</v>
      </c>
      <c r="H68" s="112" t="s">
        <v>118</v>
      </c>
      <c r="I68"/>
      <c r="J68" s="18" t="s">
        <v>210</v>
      </c>
      <c r="K68" s="146">
        <f>$K$59*1.9</f>
        <v>17.336914825948504</v>
      </c>
    </row>
    <row r="69" spans="1:11" ht="14.4" x14ac:dyDescent="0.3">
      <c r="A69" s="141" t="s">
        <v>175</v>
      </c>
      <c r="B69" s="131">
        <v>2000000</v>
      </c>
      <c r="C69" s="112" t="s">
        <v>179</v>
      </c>
      <c r="D69" s="112">
        <v>1</v>
      </c>
      <c r="E69" s="130">
        <f t="shared" si="4"/>
        <v>2000000</v>
      </c>
      <c r="F69" s="112" t="s">
        <v>183</v>
      </c>
      <c r="G69" s="112" t="s">
        <v>182</v>
      </c>
      <c r="H69" s="112" t="s">
        <v>118</v>
      </c>
      <c r="I69"/>
      <c r="J69" s="18" t="s">
        <v>211</v>
      </c>
      <c r="K69" s="146">
        <f>$K$59*2</f>
        <v>18.249384027314218</v>
      </c>
    </row>
    <row r="70" spans="1:11" ht="14.4" x14ac:dyDescent="0.3">
      <c r="A70" s="141" t="s">
        <v>176</v>
      </c>
      <c r="B70" s="112">
        <v>3</v>
      </c>
      <c r="C70" s="112" t="s">
        <v>184</v>
      </c>
      <c r="D70" s="112" t="s">
        <v>11</v>
      </c>
      <c r="E70" s="112" t="s">
        <v>11</v>
      </c>
      <c r="F70" s="112" t="s">
        <v>6</v>
      </c>
      <c r="G70" s="112" t="s">
        <v>11</v>
      </c>
      <c r="H70" s="112" t="s">
        <v>118</v>
      </c>
      <c r="I70"/>
      <c r="J70" s="18" t="s">
        <v>219</v>
      </c>
      <c r="K70" s="146">
        <f>$K$59*2.1</f>
        <v>19.161853228679931</v>
      </c>
    </row>
    <row r="71" spans="1:11" ht="14.4" x14ac:dyDescent="0.3">
      <c r="A71" s="192" t="s">
        <v>177</v>
      </c>
      <c r="B71" s="112">
        <v>20</v>
      </c>
      <c r="C71" s="112" t="s">
        <v>185</v>
      </c>
      <c r="D71" s="112" t="s">
        <v>11</v>
      </c>
      <c r="E71" s="112" t="s">
        <v>11</v>
      </c>
      <c r="F71" s="112" t="s">
        <v>6</v>
      </c>
      <c r="G71" s="112" t="s">
        <v>11</v>
      </c>
      <c r="H71" s="112" t="s">
        <v>118</v>
      </c>
      <c r="I71"/>
      <c r="J71" s="18" t="s">
        <v>220</v>
      </c>
      <c r="K71" s="146">
        <f>$K$59*2.2</f>
        <v>20.07432243004564</v>
      </c>
    </row>
    <row r="72" spans="1:11" ht="14.4" x14ac:dyDescent="0.3">
      <c r="A72" s="41" t="s">
        <v>291</v>
      </c>
      <c r="B72"/>
      <c r="C72"/>
      <c r="D72"/>
      <c r="E72"/>
      <c r="F72"/>
      <c r="G72"/>
      <c r="H72"/>
      <c r="I72"/>
      <c r="J72"/>
      <c r="K72"/>
    </row>
    <row r="73" spans="1:11" ht="14.4" x14ac:dyDescent="0.3">
      <c r="A73" s="41" t="s">
        <v>245</v>
      </c>
      <c r="C73"/>
      <c r="D73"/>
      <c r="E73"/>
      <c r="F73"/>
      <c r="G73"/>
      <c r="I73"/>
      <c r="J73"/>
      <c r="K73"/>
    </row>
    <row r="75" spans="1:11" x14ac:dyDescent="0.25">
      <c r="H75" s="190" t="s">
        <v>243</v>
      </c>
    </row>
    <row r="76" spans="1:11" x14ac:dyDescent="0.25">
      <c r="H76" s="190" t="s">
        <v>242</v>
      </c>
    </row>
    <row r="77" spans="1:11" x14ac:dyDescent="0.25">
      <c r="H77" s="190" t="s">
        <v>244</v>
      </c>
    </row>
  </sheetData>
  <mergeCells count="14">
    <mergeCell ref="I4:K4"/>
    <mergeCell ref="C4:E4"/>
    <mergeCell ref="A4:B4"/>
    <mergeCell ref="N4:R4"/>
    <mergeCell ref="F4:H4"/>
    <mergeCell ref="A29:D29"/>
    <mergeCell ref="A22:B22"/>
    <mergeCell ref="A23:B23"/>
    <mergeCell ref="A20:A21"/>
    <mergeCell ref="A10:B10"/>
    <mergeCell ref="A17:H17"/>
    <mergeCell ref="C18:E18"/>
    <mergeCell ref="F18:H18"/>
    <mergeCell ref="A18:B19"/>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L92"/>
  <sheetViews>
    <sheetView tabSelected="1" zoomScaleNormal="100" workbookViewId="0">
      <selection activeCell="H2" sqref="H2"/>
    </sheetView>
  </sheetViews>
  <sheetFormatPr defaultRowHeight="13.8" x14ac:dyDescent="0.25"/>
  <cols>
    <col min="1" max="1" width="16.77734375" style="2" customWidth="1"/>
    <col min="2" max="2" width="51.88671875" style="2" bestFit="1" customWidth="1"/>
    <col min="3" max="3" width="8.88671875" style="2"/>
    <col min="4" max="4" width="5.5546875" style="2" customWidth="1"/>
    <col min="5" max="5" width="26.6640625" style="2" customWidth="1"/>
    <col min="6" max="6" width="55.21875" style="2" customWidth="1"/>
    <col min="7" max="11" width="8.88671875" style="2"/>
    <col min="12" max="12" width="50.5546875" style="2" customWidth="1"/>
    <col min="13" max="16384" width="8.88671875" style="2"/>
  </cols>
  <sheetData>
    <row r="1" spans="1:8" s="11" customFormat="1" x14ac:dyDescent="0.25">
      <c r="A1" s="42" t="s">
        <v>31</v>
      </c>
      <c r="B1" s="42" t="s">
        <v>101</v>
      </c>
      <c r="C1" s="43" t="s">
        <v>87</v>
      </c>
      <c r="F1" s="58" t="s">
        <v>101</v>
      </c>
      <c r="G1" s="58" t="s">
        <v>102</v>
      </c>
      <c r="H1" s="58" t="s">
        <v>111</v>
      </c>
    </row>
    <row r="2" spans="1:8" x14ac:dyDescent="0.25">
      <c r="A2" s="44" t="s">
        <v>62</v>
      </c>
      <c r="B2" s="45" t="s">
        <v>56</v>
      </c>
      <c r="C2" s="56"/>
      <c r="D2" s="189" t="s">
        <v>254</v>
      </c>
      <c r="F2" s="47" t="s">
        <v>58</v>
      </c>
      <c r="G2" s="48">
        <f>COUNTIF($B$2:$B$48,F2)</f>
        <v>6</v>
      </c>
      <c r="H2" s="59">
        <f>G2/$G$11</f>
        <v>0.13953488372093023</v>
      </c>
    </row>
    <row r="3" spans="1:8" x14ac:dyDescent="0.25">
      <c r="A3" s="44" t="s">
        <v>32</v>
      </c>
      <c r="B3" s="45" t="s">
        <v>56</v>
      </c>
      <c r="C3" s="56" t="s">
        <v>88</v>
      </c>
      <c r="F3" s="47" t="s">
        <v>56</v>
      </c>
      <c r="G3" s="48">
        <f t="shared" ref="G3:G9" si="0">COUNTIF($B$2:$B$48,F3)</f>
        <v>19</v>
      </c>
      <c r="H3" s="59">
        <f t="shared" ref="H3:H9" si="1">G3/$G$11</f>
        <v>0.44186046511627908</v>
      </c>
    </row>
    <row r="4" spans="1:8" x14ac:dyDescent="0.25">
      <c r="A4" s="44" t="s">
        <v>64</v>
      </c>
      <c r="B4" s="45" t="s">
        <v>56</v>
      </c>
      <c r="C4" s="56" t="s">
        <v>88</v>
      </c>
      <c r="F4" s="47" t="s">
        <v>55</v>
      </c>
      <c r="G4" s="48">
        <f t="shared" si="0"/>
        <v>8</v>
      </c>
      <c r="H4" s="59">
        <f t="shared" si="1"/>
        <v>0.18604651162790697</v>
      </c>
    </row>
    <row r="5" spans="1:8" x14ac:dyDescent="0.25">
      <c r="A5" s="44" t="s">
        <v>65</v>
      </c>
      <c r="B5" s="50" t="s">
        <v>58</v>
      </c>
      <c r="C5" s="56"/>
      <c r="F5" s="47" t="s">
        <v>99</v>
      </c>
      <c r="G5" s="48">
        <f t="shared" si="0"/>
        <v>1</v>
      </c>
      <c r="H5" s="59">
        <f t="shared" si="1"/>
        <v>2.3255813953488372E-2</v>
      </c>
    </row>
    <row r="6" spans="1:8" x14ac:dyDescent="0.25">
      <c r="A6" s="44" t="s">
        <v>66</v>
      </c>
      <c r="B6" s="51" t="s">
        <v>57</v>
      </c>
      <c r="C6" s="56" t="s">
        <v>88</v>
      </c>
      <c r="F6" s="47" t="s">
        <v>59</v>
      </c>
      <c r="G6" s="48">
        <f t="shared" si="0"/>
        <v>1</v>
      </c>
      <c r="H6" s="59">
        <f t="shared" si="1"/>
        <v>2.3255813953488372E-2</v>
      </c>
    </row>
    <row r="7" spans="1:8" x14ac:dyDescent="0.25">
      <c r="A7" s="44" t="s">
        <v>67</v>
      </c>
      <c r="B7" s="45" t="s">
        <v>56</v>
      </c>
      <c r="C7" s="56" t="s">
        <v>88</v>
      </c>
      <c r="F7" s="47" t="s">
        <v>100</v>
      </c>
      <c r="G7" s="48">
        <f t="shared" si="0"/>
        <v>0</v>
      </c>
      <c r="H7" s="59">
        <f t="shared" si="1"/>
        <v>0</v>
      </c>
    </row>
    <row r="8" spans="1:8" x14ac:dyDescent="0.25">
      <c r="A8" s="44" t="s">
        <v>33</v>
      </c>
      <c r="B8" s="52" t="s">
        <v>60</v>
      </c>
      <c r="C8" s="56" t="s">
        <v>88</v>
      </c>
      <c r="D8" s="189" t="s">
        <v>246</v>
      </c>
      <c r="F8" s="47" t="s">
        <v>57</v>
      </c>
      <c r="G8" s="48">
        <f t="shared" si="0"/>
        <v>4</v>
      </c>
      <c r="H8" s="59">
        <f t="shared" si="1"/>
        <v>9.3023255813953487E-2</v>
      </c>
    </row>
    <row r="9" spans="1:8" ht="14.4" thickBot="1" x14ac:dyDescent="0.3">
      <c r="A9" s="44" t="s">
        <v>68</v>
      </c>
      <c r="B9" s="45" t="s">
        <v>56</v>
      </c>
      <c r="C9" s="56"/>
      <c r="F9" s="53" t="s">
        <v>60</v>
      </c>
      <c r="G9" s="54">
        <f t="shared" si="0"/>
        <v>4</v>
      </c>
      <c r="H9" s="60">
        <f t="shared" si="1"/>
        <v>9.3023255813953487E-2</v>
      </c>
    </row>
    <row r="10" spans="1:8" x14ac:dyDescent="0.25">
      <c r="A10" s="44" t="s">
        <v>69</v>
      </c>
      <c r="B10" s="51" t="s">
        <v>58</v>
      </c>
      <c r="C10" s="56" t="s">
        <v>88</v>
      </c>
    </row>
    <row r="11" spans="1:8" x14ac:dyDescent="0.25">
      <c r="A11" s="44" t="s">
        <v>70</v>
      </c>
      <c r="B11" s="51" t="s">
        <v>57</v>
      </c>
      <c r="C11" s="56"/>
      <c r="F11" s="55" t="s">
        <v>103</v>
      </c>
      <c r="G11" s="48">
        <f>SUM(G2:G9)</f>
        <v>43</v>
      </c>
      <c r="H11" s="27">
        <f>SUM(H2:H9)</f>
        <v>1</v>
      </c>
    </row>
    <row r="12" spans="1:8" x14ac:dyDescent="0.25">
      <c r="A12" s="44" t="s">
        <v>71</v>
      </c>
      <c r="B12" s="50" t="s">
        <v>58</v>
      </c>
      <c r="C12" s="56"/>
      <c r="D12" s="189" t="s">
        <v>250</v>
      </c>
    </row>
    <row r="13" spans="1:8" x14ac:dyDescent="0.25">
      <c r="A13" s="44" t="s">
        <v>81</v>
      </c>
      <c r="B13" s="52" t="s">
        <v>99</v>
      </c>
      <c r="C13" s="56"/>
      <c r="F13" s="189" t="s">
        <v>248</v>
      </c>
    </row>
    <row r="14" spans="1:8" x14ac:dyDescent="0.25">
      <c r="A14" s="44" t="s">
        <v>34</v>
      </c>
      <c r="B14" s="45" t="s">
        <v>56</v>
      </c>
      <c r="C14" s="56" t="s">
        <v>88</v>
      </c>
      <c r="F14" s="189" t="s">
        <v>247</v>
      </c>
    </row>
    <row r="15" spans="1:8" x14ac:dyDescent="0.25">
      <c r="A15" s="56" t="s">
        <v>82</v>
      </c>
      <c r="B15" s="45" t="s">
        <v>55</v>
      </c>
      <c r="C15" s="56"/>
    </row>
    <row r="16" spans="1:8" x14ac:dyDescent="0.25">
      <c r="A16" s="56" t="s">
        <v>83</v>
      </c>
      <c r="B16" s="45" t="s">
        <v>55</v>
      </c>
      <c r="C16" s="56"/>
      <c r="F16" s="189" t="s">
        <v>251</v>
      </c>
    </row>
    <row r="17" spans="1:6" x14ac:dyDescent="0.25">
      <c r="A17" s="56" t="s">
        <v>84</v>
      </c>
      <c r="B17" s="45" t="s">
        <v>55</v>
      </c>
      <c r="C17" s="56"/>
      <c r="F17" s="189" t="s">
        <v>285</v>
      </c>
    </row>
    <row r="18" spans="1:6" x14ac:dyDescent="0.25">
      <c r="A18" s="56" t="s">
        <v>85</v>
      </c>
      <c r="B18" s="45" t="s">
        <v>55</v>
      </c>
      <c r="C18" s="56"/>
    </row>
    <row r="19" spans="1:6" x14ac:dyDescent="0.25">
      <c r="A19" s="44" t="s">
        <v>35</v>
      </c>
      <c r="B19" s="45" t="s">
        <v>56</v>
      </c>
      <c r="C19" s="56" t="s">
        <v>88</v>
      </c>
      <c r="F19" s="189" t="s">
        <v>286</v>
      </c>
    </row>
    <row r="20" spans="1:6" x14ac:dyDescent="0.25">
      <c r="A20" s="44" t="s">
        <v>36</v>
      </c>
      <c r="B20" s="45" t="s">
        <v>56</v>
      </c>
      <c r="C20" s="56" t="s">
        <v>88</v>
      </c>
    </row>
    <row r="21" spans="1:6" x14ac:dyDescent="0.25">
      <c r="A21" s="44" t="s">
        <v>39</v>
      </c>
      <c r="B21" s="57" t="s">
        <v>57</v>
      </c>
      <c r="C21" s="56"/>
    </row>
    <row r="22" spans="1:6" x14ac:dyDescent="0.25">
      <c r="A22" s="44" t="s">
        <v>72</v>
      </c>
      <c r="B22" s="45" t="s">
        <v>56</v>
      </c>
      <c r="C22" s="56"/>
    </row>
    <row r="23" spans="1:6" x14ac:dyDescent="0.25">
      <c r="A23" s="212" t="s">
        <v>37</v>
      </c>
      <c r="B23" s="45" t="s">
        <v>56</v>
      </c>
      <c r="C23" s="56" t="s">
        <v>88</v>
      </c>
    </row>
    <row r="24" spans="1:6" x14ac:dyDescent="0.25">
      <c r="A24" s="44" t="s">
        <v>38</v>
      </c>
      <c r="B24" s="51" t="s">
        <v>58</v>
      </c>
      <c r="C24" s="56" t="s">
        <v>88</v>
      </c>
    </row>
    <row r="25" spans="1:6" x14ac:dyDescent="0.25">
      <c r="A25" s="44" t="s">
        <v>40</v>
      </c>
      <c r="B25" s="45" t="s">
        <v>59</v>
      </c>
      <c r="C25" s="56"/>
    </row>
    <row r="26" spans="1:6" x14ac:dyDescent="0.25">
      <c r="A26" s="44" t="s">
        <v>73</v>
      </c>
      <c r="B26" s="45" t="s">
        <v>56</v>
      </c>
      <c r="C26" s="56"/>
    </row>
    <row r="27" spans="1:6" x14ac:dyDescent="0.25">
      <c r="A27" s="44" t="s">
        <v>74</v>
      </c>
      <c r="B27" s="45" t="s">
        <v>56</v>
      </c>
      <c r="C27" s="56"/>
    </row>
    <row r="28" spans="1:6" x14ac:dyDescent="0.25">
      <c r="A28" s="44" t="s">
        <v>75</v>
      </c>
      <c r="B28" s="45" t="s">
        <v>56</v>
      </c>
      <c r="C28" s="56"/>
    </row>
    <row r="29" spans="1:6" x14ac:dyDescent="0.25">
      <c r="A29" s="44" t="s">
        <v>41</v>
      </c>
      <c r="B29" s="51" t="s">
        <v>60</v>
      </c>
      <c r="C29" s="56"/>
    </row>
    <row r="30" spans="1:6" x14ac:dyDescent="0.25">
      <c r="A30" s="44" t="s">
        <v>76</v>
      </c>
      <c r="B30" s="51" t="s">
        <v>57</v>
      </c>
      <c r="C30" s="56"/>
    </row>
    <row r="31" spans="1:6" x14ac:dyDescent="0.25">
      <c r="A31" s="44" t="s">
        <v>86</v>
      </c>
      <c r="B31" s="45" t="s">
        <v>55</v>
      </c>
      <c r="C31" s="56" t="s">
        <v>88</v>
      </c>
    </row>
    <row r="32" spans="1:6" x14ac:dyDescent="0.25">
      <c r="A32" s="44" t="s">
        <v>42</v>
      </c>
      <c r="B32" s="51" t="s">
        <v>60</v>
      </c>
      <c r="C32" s="56" t="s">
        <v>88</v>
      </c>
    </row>
    <row r="33" spans="1:4" x14ac:dyDescent="0.25">
      <c r="A33" s="44" t="s">
        <v>54</v>
      </c>
      <c r="B33" s="45" t="s">
        <v>56</v>
      </c>
      <c r="C33" s="56" t="s">
        <v>88</v>
      </c>
    </row>
    <row r="34" spans="1:4" x14ac:dyDescent="0.25">
      <c r="A34" s="44" t="s">
        <v>43</v>
      </c>
      <c r="B34" s="44"/>
      <c r="C34" s="56"/>
    </row>
    <row r="35" spans="1:4" x14ac:dyDescent="0.25">
      <c r="A35" s="44" t="s">
        <v>77</v>
      </c>
      <c r="B35" s="45" t="s">
        <v>56</v>
      </c>
      <c r="C35" s="56" t="s">
        <v>88</v>
      </c>
    </row>
    <row r="36" spans="1:4" x14ac:dyDescent="0.25">
      <c r="A36" s="44" t="s">
        <v>44</v>
      </c>
      <c r="B36" s="45" t="s">
        <v>56</v>
      </c>
      <c r="C36" s="56"/>
    </row>
    <row r="37" spans="1:4" x14ac:dyDescent="0.25">
      <c r="A37" s="44" t="s">
        <v>45</v>
      </c>
      <c r="B37" s="51" t="s">
        <v>58</v>
      </c>
      <c r="C37" s="56"/>
    </row>
    <row r="38" spans="1:4" x14ac:dyDescent="0.25">
      <c r="A38" s="44" t="s">
        <v>46</v>
      </c>
      <c r="B38" s="52" t="s">
        <v>63</v>
      </c>
      <c r="C38" s="56"/>
      <c r="D38" s="189" t="s">
        <v>249</v>
      </c>
    </row>
    <row r="39" spans="1:4" x14ac:dyDescent="0.25">
      <c r="A39" s="44" t="s">
        <v>47</v>
      </c>
      <c r="B39" s="52" t="s">
        <v>63</v>
      </c>
      <c r="C39" s="56"/>
      <c r="D39" s="189" t="s">
        <v>249</v>
      </c>
    </row>
    <row r="40" spans="1:4" x14ac:dyDescent="0.25">
      <c r="A40" s="44" t="s">
        <v>48</v>
      </c>
      <c r="B40" s="45" t="s">
        <v>56</v>
      </c>
      <c r="C40" s="56" t="s">
        <v>88</v>
      </c>
    </row>
    <row r="41" spans="1:4" x14ac:dyDescent="0.25">
      <c r="A41" s="44" t="s">
        <v>49</v>
      </c>
      <c r="B41" s="51" t="s">
        <v>60</v>
      </c>
      <c r="C41" s="56" t="s">
        <v>88</v>
      </c>
    </row>
    <row r="42" spans="1:4" x14ac:dyDescent="0.25">
      <c r="A42" s="44" t="s">
        <v>78</v>
      </c>
      <c r="B42" s="51" t="s">
        <v>58</v>
      </c>
      <c r="C42" s="56"/>
    </row>
    <row r="43" spans="1:4" x14ac:dyDescent="0.25">
      <c r="A43" s="44" t="s">
        <v>79</v>
      </c>
      <c r="B43" s="45" t="s">
        <v>61</v>
      </c>
      <c r="C43" s="56"/>
    </row>
    <row r="44" spans="1:4" x14ac:dyDescent="0.25">
      <c r="A44" s="44" t="s">
        <v>80</v>
      </c>
      <c r="B44" s="45" t="s">
        <v>56</v>
      </c>
      <c r="C44" s="56" t="s">
        <v>88</v>
      </c>
    </row>
    <row r="45" spans="1:4" x14ac:dyDescent="0.25">
      <c r="A45" s="44" t="s">
        <v>50</v>
      </c>
      <c r="B45" s="45" t="s">
        <v>55</v>
      </c>
      <c r="C45" s="56"/>
    </row>
    <row r="46" spans="1:4" x14ac:dyDescent="0.25">
      <c r="A46" s="44" t="s">
        <v>51</v>
      </c>
      <c r="B46" s="45" t="s">
        <v>55</v>
      </c>
      <c r="C46" s="56"/>
    </row>
    <row r="47" spans="1:4" x14ac:dyDescent="0.25">
      <c r="A47" s="44" t="s">
        <v>52</v>
      </c>
      <c r="B47" s="45" t="s">
        <v>55</v>
      </c>
      <c r="C47" s="56"/>
    </row>
    <row r="48" spans="1:4" x14ac:dyDescent="0.25">
      <c r="A48" s="44" t="s">
        <v>53</v>
      </c>
      <c r="B48" s="45" t="s">
        <v>56</v>
      </c>
      <c r="C48" s="56"/>
    </row>
    <row r="50" spans="1:12" ht="14.4" x14ac:dyDescent="0.3">
      <c r="A50" s="61" t="s">
        <v>150</v>
      </c>
    </row>
    <row r="51" spans="1:12" x14ac:dyDescent="0.25">
      <c r="B51" s="189" t="s">
        <v>287</v>
      </c>
    </row>
    <row r="56" spans="1:12" customFormat="1" ht="14.4" hidden="1" x14ac:dyDescent="0.3">
      <c r="L56" s="12" t="s">
        <v>56</v>
      </c>
    </row>
    <row r="57" spans="1:12" customFormat="1" ht="14.4" hidden="1" x14ac:dyDescent="0.3">
      <c r="L57" s="12" t="s">
        <v>56</v>
      </c>
    </row>
    <row r="58" spans="1:12" customFormat="1" ht="14.4" hidden="1" x14ac:dyDescent="0.3">
      <c r="L58" s="12" t="s">
        <v>56</v>
      </c>
    </row>
    <row r="59" spans="1:12" customFormat="1" ht="14.4" hidden="1" x14ac:dyDescent="0.3">
      <c r="L59" s="14" t="s">
        <v>58</v>
      </c>
    </row>
    <row r="60" spans="1:12" customFormat="1" ht="14.4" hidden="1" x14ac:dyDescent="0.3">
      <c r="L60" s="14" t="s">
        <v>57</v>
      </c>
    </row>
    <row r="61" spans="1:12" customFormat="1" ht="14.4" hidden="1" x14ac:dyDescent="0.3">
      <c r="L61" s="13" t="s">
        <v>58</v>
      </c>
    </row>
    <row r="62" spans="1:12" customFormat="1" ht="14.4" hidden="1" x14ac:dyDescent="0.3">
      <c r="L62" s="17" t="s">
        <v>63</v>
      </c>
    </row>
    <row r="63" spans="1:12" customFormat="1" ht="14.4" hidden="1" x14ac:dyDescent="0.3">
      <c r="L63" s="12" t="s">
        <v>56</v>
      </c>
    </row>
    <row r="64" spans="1:12" customFormat="1" ht="14.4" hidden="1" x14ac:dyDescent="0.3">
      <c r="L64" s="12" t="s">
        <v>55</v>
      </c>
    </row>
    <row r="65" spans="12:12" customFormat="1" ht="14.4" hidden="1" x14ac:dyDescent="0.3">
      <c r="L65" s="12" t="s">
        <v>55</v>
      </c>
    </row>
    <row r="66" spans="12:12" customFormat="1" ht="14.4" hidden="1" x14ac:dyDescent="0.3">
      <c r="L66" s="12" t="s">
        <v>55</v>
      </c>
    </row>
    <row r="67" spans="12:12" customFormat="1" ht="14.4" hidden="1" x14ac:dyDescent="0.3">
      <c r="L67" s="12" t="s">
        <v>56</v>
      </c>
    </row>
    <row r="68" spans="12:12" customFormat="1" ht="14.4" hidden="1" x14ac:dyDescent="0.3">
      <c r="L68" s="12" t="s">
        <v>56</v>
      </c>
    </row>
    <row r="69" spans="12:12" customFormat="1" ht="14.4" hidden="1" x14ac:dyDescent="0.3">
      <c r="L69" s="15" t="s">
        <v>57</v>
      </c>
    </row>
    <row r="70" spans="12:12" customFormat="1" ht="14.4" hidden="1" x14ac:dyDescent="0.3">
      <c r="L70" s="12" t="s">
        <v>56</v>
      </c>
    </row>
    <row r="71" spans="12:12" customFormat="1" ht="14.4" hidden="1" x14ac:dyDescent="0.3">
      <c r="L71" s="12" t="s">
        <v>56</v>
      </c>
    </row>
    <row r="72" spans="12:12" customFormat="1" ht="14.4" hidden="1" x14ac:dyDescent="0.3">
      <c r="L72" s="14" t="s">
        <v>58</v>
      </c>
    </row>
    <row r="73" spans="12:12" customFormat="1" ht="14.4" hidden="1" x14ac:dyDescent="0.3">
      <c r="L73" s="12" t="s">
        <v>56</v>
      </c>
    </row>
    <row r="74" spans="12:12" customFormat="1" ht="14.4" hidden="1" x14ac:dyDescent="0.3">
      <c r="L74" s="12" t="s">
        <v>56</v>
      </c>
    </row>
    <row r="75" spans="12:12" customFormat="1" ht="14.4" hidden="1" x14ac:dyDescent="0.3">
      <c r="L75" s="12" t="s">
        <v>56</v>
      </c>
    </row>
    <row r="76" spans="12:12" customFormat="1" ht="14.4" hidden="1" x14ac:dyDescent="0.3">
      <c r="L76" s="14" t="s">
        <v>57</v>
      </c>
    </row>
    <row r="77" spans="12:12" customFormat="1" ht="14.4" hidden="1" x14ac:dyDescent="0.3">
      <c r="L77" s="12" t="s">
        <v>55</v>
      </c>
    </row>
    <row r="78" spans="12:12" customFormat="1" ht="14.4" hidden="1" x14ac:dyDescent="0.3">
      <c r="L78" s="14" t="s">
        <v>60</v>
      </c>
    </row>
    <row r="79" spans="12:12" customFormat="1" ht="14.4" hidden="1" x14ac:dyDescent="0.3">
      <c r="L79" s="12" t="s">
        <v>56</v>
      </c>
    </row>
    <row r="80" spans="12:12" customFormat="1" ht="14.4" hidden="1" x14ac:dyDescent="0.3">
      <c r="L80" s="12" t="s">
        <v>56</v>
      </c>
    </row>
    <row r="81" spans="12:12" customFormat="1" ht="14.4" hidden="1" x14ac:dyDescent="0.3">
      <c r="L81" s="12" t="s">
        <v>56</v>
      </c>
    </row>
    <row r="82" spans="12:12" customFormat="1" ht="14.4" hidden="1" x14ac:dyDescent="0.3">
      <c r="L82" s="14" t="s">
        <v>58</v>
      </c>
    </row>
    <row r="83" spans="12:12" customFormat="1" ht="14.4" hidden="1" x14ac:dyDescent="0.3">
      <c r="L83" s="17" t="s">
        <v>63</v>
      </c>
    </row>
    <row r="84" spans="12:12" customFormat="1" ht="14.4" hidden="1" x14ac:dyDescent="0.3">
      <c r="L84" s="17" t="s">
        <v>63</v>
      </c>
    </row>
    <row r="85" spans="12:12" customFormat="1" ht="14.4" hidden="1" x14ac:dyDescent="0.3">
      <c r="L85" s="12" t="s">
        <v>56</v>
      </c>
    </row>
    <row r="86" spans="12:12" customFormat="1" ht="14.4" hidden="1" x14ac:dyDescent="0.3">
      <c r="L86" s="14" t="s">
        <v>60</v>
      </c>
    </row>
    <row r="87" spans="12:12" customFormat="1" ht="14.4" hidden="1" x14ac:dyDescent="0.3">
      <c r="L87" s="14" t="s">
        <v>58</v>
      </c>
    </row>
    <row r="88" spans="12:12" customFormat="1" ht="14.4" hidden="1" x14ac:dyDescent="0.3">
      <c r="L88" s="12" t="s">
        <v>56</v>
      </c>
    </row>
    <row r="89" spans="12:12" customFormat="1" ht="14.4" hidden="1" x14ac:dyDescent="0.3">
      <c r="L89" s="12" t="s">
        <v>55</v>
      </c>
    </row>
    <row r="90" spans="12:12" customFormat="1" ht="14.4" hidden="1" x14ac:dyDescent="0.3">
      <c r="L90" s="12" t="s">
        <v>55</v>
      </c>
    </row>
    <row r="91" spans="12:12" customFormat="1" ht="14.4" hidden="1" x14ac:dyDescent="0.3">
      <c r="L91" s="12" t="s">
        <v>55</v>
      </c>
    </row>
    <row r="92" spans="12:12" customFormat="1" ht="14.4" hidden="1" x14ac:dyDescent="0.3">
      <c r="L92" s="12" t="s">
        <v>56</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B50"/>
  <sheetViews>
    <sheetView zoomScale="130" zoomScaleNormal="130" workbookViewId="0">
      <selection activeCell="D2" sqref="D2"/>
    </sheetView>
  </sheetViews>
  <sheetFormatPr defaultRowHeight="14.4" x14ac:dyDescent="0.3"/>
  <cols>
    <col min="1" max="1" width="15.21875" customWidth="1"/>
    <col min="2" max="2" width="51.88671875" bestFit="1" customWidth="1"/>
    <col min="4" max="23" width="9.44140625" style="69" customWidth="1"/>
    <col min="24" max="24" width="3.21875" customWidth="1"/>
    <col min="25" max="25" width="3.109375" customWidth="1"/>
    <col min="26" max="26" width="41.5546875" bestFit="1" customWidth="1"/>
    <col min="27" max="27" width="7.33203125" bestFit="1" customWidth="1"/>
    <col min="28" max="28" width="7" bestFit="1" customWidth="1"/>
  </cols>
  <sheetData>
    <row r="1" spans="1:28" s="11" customFormat="1" ht="13.8" x14ac:dyDescent="0.25">
      <c r="A1" s="42" t="s">
        <v>31</v>
      </c>
      <c r="B1" s="42" t="s">
        <v>147</v>
      </c>
      <c r="C1" s="43" t="s">
        <v>87</v>
      </c>
      <c r="D1" s="42">
        <v>2021</v>
      </c>
      <c r="E1" s="43">
        <v>2022</v>
      </c>
      <c r="F1" s="42">
        <v>2023</v>
      </c>
      <c r="G1" s="43">
        <v>2024</v>
      </c>
      <c r="H1" s="42">
        <v>2025</v>
      </c>
      <c r="I1" s="43">
        <v>2026</v>
      </c>
      <c r="J1" s="42">
        <v>2027</v>
      </c>
      <c r="K1" s="43">
        <v>2028</v>
      </c>
      <c r="L1" s="42">
        <v>2029</v>
      </c>
      <c r="M1" s="43">
        <v>2030</v>
      </c>
      <c r="N1" s="42">
        <v>2031</v>
      </c>
      <c r="O1" s="43">
        <v>2032</v>
      </c>
      <c r="P1" s="42">
        <v>2033</v>
      </c>
      <c r="Q1" s="43">
        <v>2034</v>
      </c>
      <c r="R1" s="42">
        <v>2035</v>
      </c>
      <c r="S1" s="43">
        <v>2036</v>
      </c>
      <c r="T1" s="42">
        <v>2037</v>
      </c>
      <c r="U1" s="43">
        <v>2038</v>
      </c>
      <c r="V1" s="42">
        <v>2039</v>
      </c>
      <c r="W1" s="43">
        <v>2040</v>
      </c>
    </row>
    <row r="2" spans="1:28" x14ac:dyDescent="0.3">
      <c r="A2" s="44" t="s">
        <v>62</v>
      </c>
      <c r="B2" s="45" t="s">
        <v>56</v>
      </c>
      <c r="C2" s="46"/>
      <c r="D2" s="52">
        <v>1</v>
      </c>
      <c r="E2" s="52">
        <v>1</v>
      </c>
      <c r="F2" s="52">
        <v>0</v>
      </c>
      <c r="G2" s="52">
        <v>0</v>
      </c>
      <c r="H2" s="52">
        <v>0</v>
      </c>
      <c r="I2" s="52">
        <v>0</v>
      </c>
      <c r="J2" s="52">
        <v>0</v>
      </c>
      <c r="K2" s="52">
        <v>0</v>
      </c>
      <c r="L2" s="52">
        <v>0</v>
      </c>
      <c r="M2" s="52">
        <v>0</v>
      </c>
      <c r="N2" s="52">
        <v>0</v>
      </c>
      <c r="O2" s="52">
        <v>0</v>
      </c>
      <c r="P2" s="52">
        <v>0</v>
      </c>
      <c r="Q2" s="52">
        <v>0</v>
      </c>
      <c r="R2" s="52">
        <v>0</v>
      </c>
      <c r="S2" s="52">
        <v>0</v>
      </c>
      <c r="T2" s="52">
        <v>0</v>
      </c>
      <c r="U2" s="52">
        <v>0</v>
      </c>
      <c r="V2" s="52">
        <v>0</v>
      </c>
      <c r="W2" s="52">
        <v>0</v>
      </c>
    </row>
    <row r="3" spans="1:28" x14ac:dyDescent="0.3">
      <c r="A3" s="44" t="s">
        <v>32</v>
      </c>
      <c r="B3" s="45" t="s">
        <v>56</v>
      </c>
      <c r="C3" s="46" t="s">
        <v>88</v>
      </c>
      <c r="D3" s="52">
        <v>1</v>
      </c>
      <c r="E3" s="52">
        <v>1</v>
      </c>
      <c r="F3" s="52">
        <v>1</v>
      </c>
      <c r="G3" s="52">
        <v>1</v>
      </c>
      <c r="H3" s="52">
        <v>0</v>
      </c>
      <c r="I3" s="52">
        <v>0</v>
      </c>
      <c r="J3" s="52">
        <v>0</v>
      </c>
      <c r="K3" s="52">
        <v>0</v>
      </c>
      <c r="L3" s="52">
        <v>0</v>
      </c>
      <c r="M3" s="52">
        <v>0</v>
      </c>
      <c r="N3" s="52">
        <v>0</v>
      </c>
      <c r="O3" s="52">
        <v>0</v>
      </c>
      <c r="P3" s="52">
        <v>0</v>
      </c>
      <c r="Q3" s="52">
        <v>0</v>
      </c>
      <c r="R3" s="52">
        <v>0</v>
      </c>
      <c r="S3" s="52">
        <v>0</v>
      </c>
      <c r="T3" s="52">
        <v>0</v>
      </c>
      <c r="U3" s="52">
        <v>0</v>
      </c>
      <c r="V3" s="52">
        <v>0</v>
      </c>
      <c r="W3" s="52">
        <v>0</v>
      </c>
    </row>
    <row r="4" spans="1:28" x14ac:dyDescent="0.3">
      <c r="A4" s="44" t="s">
        <v>64</v>
      </c>
      <c r="B4" s="45" t="s">
        <v>56</v>
      </c>
      <c r="C4" s="46" t="s">
        <v>88</v>
      </c>
      <c r="D4" s="52">
        <v>1</v>
      </c>
      <c r="E4" s="52">
        <v>1</v>
      </c>
      <c r="F4" s="52">
        <v>1</v>
      </c>
      <c r="G4" s="52">
        <v>1</v>
      </c>
      <c r="H4" s="52">
        <v>1</v>
      </c>
      <c r="I4" s="52">
        <v>1</v>
      </c>
      <c r="J4" s="52">
        <v>0</v>
      </c>
      <c r="K4" s="52">
        <v>0</v>
      </c>
      <c r="L4" s="52">
        <v>0</v>
      </c>
      <c r="M4" s="52">
        <v>0</v>
      </c>
      <c r="N4" s="52">
        <v>0</v>
      </c>
      <c r="O4" s="52">
        <v>0</v>
      </c>
      <c r="P4" s="52">
        <v>0</v>
      </c>
      <c r="Q4" s="52">
        <v>0</v>
      </c>
      <c r="R4" s="52">
        <v>0</v>
      </c>
      <c r="S4" s="52">
        <v>0</v>
      </c>
      <c r="T4" s="52">
        <v>0</v>
      </c>
      <c r="U4" s="52">
        <v>0</v>
      </c>
      <c r="V4" s="52">
        <v>0</v>
      </c>
      <c r="W4" s="52">
        <v>0</v>
      </c>
    </row>
    <row r="5" spans="1:28" x14ac:dyDescent="0.3">
      <c r="A5" s="44" t="s">
        <v>65</v>
      </c>
      <c r="B5" s="50" t="s">
        <v>58</v>
      </c>
      <c r="C5" s="46"/>
      <c r="D5" s="70">
        <v>1</v>
      </c>
      <c r="E5" s="70">
        <v>1</v>
      </c>
      <c r="F5" s="70">
        <v>1</v>
      </c>
      <c r="G5" s="70">
        <v>1</v>
      </c>
      <c r="H5" s="70">
        <v>1</v>
      </c>
      <c r="I5" s="70">
        <v>1</v>
      </c>
      <c r="J5" s="70">
        <v>1</v>
      </c>
      <c r="K5" s="70">
        <v>1</v>
      </c>
      <c r="L5" s="70">
        <v>1</v>
      </c>
      <c r="M5" s="70">
        <v>1</v>
      </c>
      <c r="N5" s="70">
        <v>1</v>
      </c>
      <c r="O5" s="70">
        <v>1</v>
      </c>
      <c r="P5" s="70">
        <v>1</v>
      </c>
      <c r="Q5" s="70">
        <v>1</v>
      </c>
      <c r="R5" s="70">
        <v>1</v>
      </c>
      <c r="S5" s="70">
        <v>1</v>
      </c>
      <c r="T5" s="70">
        <v>1</v>
      </c>
      <c r="U5" s="70">
        <v>1</v>
      </c>
      <c r="V5" s="70">
        <v>1</v>
      </c>
      <c r="W5" s="70">
        <v>1</v>
      </c>
    </row>
    <row r="6" spans="1:28" x14ac:dyDescent="0.3">
      <c r="A6" s="44" t="s">
        <v>66</v>
      </c>
      <c r="B6" s="51" t="s">
        <v>57</v>
      </c>
      <c r="C6" s="46" t="s">
        <v>88</v>
      </c>
      <c r="D6" s="44">
        <v>1</v>
      </c>
      <c r="E6" s="44">
        <v>1</v>
      </c>
      <c r="F6" s="44">
        <v>1</v>
      </c>
      <c r="G6" s="44">
        <v>1</v>
      </c>
      <c r="H6" s="44">
        <v>0</v>
      </c>
      <c r="I6" s="44">
        <v>0</v>
      </c>
      <c r="J6" s="44">
        <v>0</v>
      </c>
      <c r="K6" s="44">
        <v>0</v>
      </c>
      <c r="L6" s="44">
        <v>0</v>
      </c>
      <c r="M6" s="44">
        <v>0</v>
      </c>
      <c r="N6" s="44">
        <v>0</v>
      </c>
      <c r="O6" s="44">
        <v>0</v>
      </c>
      <c r="P6" s="44">
        <v>0</v>
      </c>
      <c r="Q6" s="44">
        <v>0</v>
      </c>
      <c r="R6" s="44">
        <v>0</v>
      </c>
      <c r="S6" s="44">
        <v>0</v>
      </c>
      <c r="T6" s="44">
        <v>0</v>
      </c>
      <c r="U6" s="44">
        <v>0</v>
      </c>
      <c r="V6" s="44">
        <v>0</v>
      </c>
      <c r="W6" s="44">
        <v>0</v>
      </c>
    </row>
    <row r="7" spans="1:28" x14ac:dyDescent="0.3">
      <c r="A7" s="44" t="s">
        <v>67</v>
      </c>
      <c r="B7" s="45" t="s">
        <v>56</v>
      </c>
      <c r="C7" s="46" t="s">
        <v>88</v>
      </c>
      <c r="D7" s="44">
        <v>1</v>
      </c>
      <c r="E7" s="44">
        <v>1</v>
      </c>
      <c r="F7" s="44">
        <v>1</v>
      </c>
      <c r="G7" s="44">
        <v>1</v>
      </c>
      <c r="H7" s="44">
        <v>1</v>
      </c>
      <c r="I7" s="44">
        <v>1</v>
      </c>
      <c r="J7" s="44">
        <v>0</v>
      </c>
      <c r="K7" s="44">
        <v>0</v>
      </c>
      <c r="L7" s="44">
        <v>0</v>
      </c>
      <c r="M7" s="44">
        <v>0</v>
      </c>
      <c r="N7" s="44">
        <v>0</v>
      </c>
      <c r="O7" s="44">
        <v>0</v>
      </c>
      <c r="P7" s="44">
        <v>0</v>
      </c>
      <c r="Q7" s="44">
        <v>0</v>
      </c>
      <c r="R7" s="44">
        <v>0</v>
      </c>
      <c r="S7" s="44">
        <v>0</v>
      </c>
      <c r="T7" s="44">
        <v>0</v>
      </c>
      <c r="U7" s="44">
        <v>0</v>
      </c>
      <c r="V7" s="44">
        <v>0</v>
      </c>
      <c r="W7" s="44">
        <v>0</v>
      </c>
    </row>
    <row r="8" spans="1:28" x14ac:dyDescent="0.3">
      <c r="A8" s="44" t="s">
        <v>33</v>
      </c>
      <c r="B8" s="52" t="s">
        <v>63</v>
      </c>
      <c r="C8" s="46" t="s">
        <v>88</v>
      </c>
      <c r="D8" s="52">
        <v>1</v>
      </c>
      <c r="E8" s="52">
        <v>1</v>
      </c>
      <c r="F8" s="52">
        <v>1</v>
      </c>
      <c r="G8" s="52">
        <v>1</v>
      </c>
      <c r="H8" s="52">
        <v>1</v>
      </c>
      <c r="I8" s="52">
        <v>1</v>
      </c>
      <c r="J8" s="52">
        <v>1</v>
      </c>
      <c r="K8" s="52">
        <v>1</v>
      </c>
      <c r="L8" s="52">
        <v>1</v>
      </c>
      <c r="M8" s="52">
        <v>1</v>
      </c>
      <c r="N8" s="52">
        <v>1</v>
      </c>
      <c r="O8" s="52">
        <v>1</v>
      </c>
      <c r="P8" s="52">
        <v>1</v>
      </c>
      <c r="Q8" s="52">
        <v>1</v>
      </c>
      <c r="R8" s="52">
        <v>1</v>
      </c>
      <c r="S8" s="52">
        <v>1</v>
      </c>
      <c r="T8" s="52">
        <v>1</v>
      </c>
      <c r="U8" s="52">
        <v>1</v>
      </c>
      <c r="V8" s="52">
        <v>1</v>
      </c>
      <c r="W8" s="52">
        <v>1</v>
      </c>
    </row>
    <row r="9" spans="1:28" ht="15" thickBot="1" x14ac:dyDescent="0.35">
      <c r="A9" s="44" t="s">
        <v>68</v>
      </c>
      <c r="B9" s="45" t="s">
        <v>56</v>
      </c>
      <c r="C9" s="46"/>
      <c r="D9" s="52"/>
      <c r="E9" s="52"/>
      <c r="F9" s="52"/>
      <c r="G9" s="52"/>
      <c r="H9" s="52"/>
      <c r="I9" s="52"/>
      <c r="J9" s="52"/>
      <c r="K9" s="52"/>
      <c r="L9" s="52"/>
      <c r="M9" s="52"/>
      <c r="N9" s="52"/>
      <c r="O9" s="52"/>
      <c r="P9" s="52"/>
      <c r="Q9" s="52"/>
      <c r="R9" s="52"/>
      <c r="S9" s="52"/>
      <c r="T9" s="52"/>
      <c r="U9" s="52"/>
      <c r="V9" s="52"/>
      <c r="W9" s="52"/>
    </row>
    <row r="10" spans="1:28" x14ac:dyDescent="0.3">
      <c r="A10" s="44" t="s">
        <v>69</v>
      </c>
      <c r="B10" s="51" t="s">
        <v>58</v>
      </c>
      <c r="C10" s="46" t="s">
        <v>88</v>
      </c>
      <c r="D10" s="44">
        <v>1</v>
      </c>
      <c r="E10" s="44">
        <v>1</v>
      </c>
      <c r="F10" s="44">
        <v>1</v>
      </c>
      <c r="G10" s="44">
        <v>1</v>
      </c>
      <c r="H10" s="44">
        <v>1</v>
      </c>
      <c r="I10" s="44">
        <v>1</v>
      </c>
      <c r="J10" s="44">
        <v>1</v>
      </c>
      <c r="K10" s="44">
        <v>1</v>
      </c>
      <c r="L10" s="44">
        <v>1</v>
      </c>
      <c r="M10" s="44">
        <v>1</v>
      </c>
      <c r="N10" s="44">
        <v>0</v>
      </c>
      <c r="O10" s="44">
        <v>0</v>
      </c>
      <c r="P10" s="44">
        <v>0</v>
      </c>
      <c r="Q10" s="44">
        <v>0</v>
      </c>
      <c r="R10" s="44">
        <v>0</v>
      </c>
      <c r="S10" s="44">
        <v>0</v>
      </c>
      <c r="T10" s="44">
        <v>0</v>
      </c>
      <c r="U10" s="44">
        <v>0</v>
      </c>
      <c r="V10" s="44">
        <v>0</v>
      </c>
      <c r="W10" s="44">
        <v>0</v>
      </c>
      <c r="Z10" s="71" t="s">
        <v>101</v>
      </c>
      <c r="AA10" s="72" t="s">
        <v>102</v>
      </c>
      <c r="AB10" s="73" t="s">
        <v>111</v>
      </c>
    </row>
    <row r="11" spans="1:28" x14ac:dyDescent="0.3">
      <c r="A11" s="44" t="s">
        <v>70</v>
      </c>
      <c r="B11" s="51" t="s">
        <v>57</v>
      </c>
      <c r="C11" s="46"/>
      <c r="D11" s="44">
        <v>1</v>
      </c>
      <c r="E11" s="44">
        <v>1</v>
      </c>
      <c r="F11" s="44">
        <v>1</v>
      </c>
      <c r="G11" s="44">
        <v>1</v>
      </c>
      <c r="H11" s="44">
        <v>1</v>
      </c>
      <c r="I11" s="44">
        <v>1</v>
      </c>
      <c r="J11" s="44">
        <v>1</v>
      </c>
      <c r="K11" s="44">
        <v>1</v>
      </c>
      <c r="L11" s="44">
        <v>1</v>
      </c>
      <c r="M11" s="44">
        <v>1</v>
      </c>
      <c r="N11" s="44">
        <v>1</v>
      </c>
      <c r="O11" s="44">
        <v>1</v>
      </c>
      <c r="P11" s="44">
        <v>1</v>
      </c>
      <c r="Q11" s="44">
        <v>1</v>
      </c>
      <c r="R11" s="44">
        <v>1</v>
      </c>
      <c r="S11" s="44">
        <v>1</v>
      </c>
      <c r="T11" s="44">
        <v>1</v>
      </c>
      <c r="U11" s="44">
        <v>1</v>
      </c>
      <c r="V11" s="44">
        <v>1</v>
      </c>
      <c r="W11" s="44">
        <v>1</v>
      </c>
      <c r="Z11" s="47" t="s">
        <v>58</v>
      </c>
      <c r="AA11" s="48">
        <f>COUNTIF($B$2:$B$48,Z11)</f>
        <v>6</v>
      </c>
      <c r="AB11" s="49">
        <f>AA11/$AA$20</f>
        <v>0.14634146341463414</v>
      </c>
    </row>
    <row r="12" spans="1:28" x14ac:dyDescent="0.3">
      <c r="A12" s="44" t="s">
        <v>71</v>
      </c>
      <c r="B12" s="50" t="s">
        <v>58</v>
      </c>
      <c r="C12" s="46"/>
      <c r="D12" s="44">
        <v>1</v>
      </c>
      <c r="E12" s="44">
        <v>1</v>
      </c>
      <c r="F12" s="44">
        <v>1</v>
      </c>
      <c r="G12" s="44">
        <v>1</v>
      </c>
      <c r="H12" s="44">
        <v>1</v>
      </c>
      <c r="I12" s="44">
        <v>1</v>
      </c>
      <c r="J12" s="44">
        <v>1</v>
      </c>
      <c r="K12" s="44">
        <v>1</v>
      </c>
      <c r="L12" s="44">
        <v>1</v>
      </c>
      <c r="M12" s="44">
        <v>1</v>
      </c>
      <c r="N12" s="44">
        <v>1</v>
      </c>
      <c r="O12" s="44">
        <v>1</v>
      </c>
      <c r="P12" s="44">
        <v>1</v>
      </c>
      <c r="Q12" s="44">
        <v>1</v>
      </c>
      <c r="R12" s="44">
        <v>1</v>
      </c>
      <c r="S12" s="44">
        <v>1</v>
      </c>
      <c r="T12" s="44">
        <v>1</v>
      </c>
      <c r="U12" s="44">
        <v>1</v>
      </c>
      <c r="V12" s="44">
        <v>1</v>
      </c>
      <c r="W12" s="44">
        <v>1</v>
      </c>
      <c r="Z12" s="47" t="s">
        <v>56</v>
      </c>
      <c r="AA12" s="48">
        <f t="shared" ref="AA12:AA18" si="0">COUNTIF($B$2:$B$48,Z12)</f>
        <v>19</v>
      </c>
      <c r="AB12" s="49">
        <f t="shared" ref="AB12:AB18" si="1">AA12/$AA$20</f>
        <v>0.46341463414634149</v>
      </c>
    </row>
    <row r="13" spans="1:28" x14ac:dyDescent="0.3">
      <c r="A13" s="44" t="s">
        <v>81</v>
      </c>
      <c r="B13" s="52" t="s">
        <v>63</v>
      </c>
      <c r="C13" s="46"/>
      <c r="D13" s="44">
        <v>1</v>
      </c>
      <c r="E13" s="44">
        <v>1</v>
      </c>
      <c r="F13" s="44">
        <v>1</v>
      </c>
      <c r="G13" s="44">
        <v>0</v>
      </c>
      <c r="H13" s="44">
        <v>0</v>
      </c>
      <c r="I13" s="44">
        <v>0</v>
      </c>
      <c r="J13" s="44">
        <v>0</v>
      </c>
      <c r="K13" s="44">
        <v>0</v>
      </c>
      <c r="L13" s="44">
        <v>0</v>
      </c>
      <c r="M13" s="44">
        <v>0</v>
      </c>
      <c r="N13" s="44">
        <v>0</v>
      </c>
      <c r="O13" s="44">
        <v>0</v>
      </c>
      <c r="P13" s="44">
        <v>0</v>
      </c>
      <c r="Q13" s="44">
        <v>0</v>
      </c>
      <c r="R13" s="44">
        <v>0</v>
      </c>
      <c r="S13" s="44">
        <v>0</v>
      </c>
      <c r="T13" s="44">
        <v>0</v>
      </c>
      <c r="U13" s="44">
        <v>0</v>
      </c>
      <c r="V13" s="44">
        <v>0</v>
      </c>
      <c r="W13" s="44">
        <v>0</v>
      </c>
      <c r="Z13" s="47" t="s">
        <v>55</v>
      </c>
      <c r="AA13" s="48">
        <f t="shared" si="0"/>
        <v>8</v>
      </c>
      <c r="AB13" s="49">
        <f t="shared" si="1"/>
        <v>0.1951219512195122</v>
      </c>
    </row>
    <row r="14" spans="1:28" x14ac:dyDescent="0.3">
      <c r="A14" s="44" t="s">
        <v>34</v>
      </c>
      <c r="B14" s="45" t="s">
        <v>56</v>
      </c>
      <c r="C14" s="46" t="s">
        <v>88</v>
      </c>
      <c r="D14" s="44">
        <v>1</v>
      </c>
      <c r="E14" s="44">
        <v>1</v>
      </c>
      <c r="F14" s="44">
        <v>1</v>
      </c>
      <c r="G14" s="44">
        <v>1</v>
      </c>
      <c r="H14" s="44">
        <v>1</v>
      </c>
      <c r="I14" s="44">
        <v>1</v>
      </c>
      <c r="J14" s="44">
        <v>1</v>
      </c>
      <c r="K14" s="44">
        <v>0</v>
      </c>
      <c r="L14" s="44">
        <v>0</v>
      </c>
      <c r="M14" s="44">
        <v>0</v>
      </c>
      <c r="N14" s="44">
        <v>0</v>
      </c>
      <c r="O14" s="44">
        <v>0</v>
      </c>
      <c r="P14" s="44">
        <v>0</v>
      </c>
      <c r="Q14" s="44">
        <v>0</v>
      </c>
      <c r="R14" s="44">
        <v>0</v>
      </c>
      <c r="S14" s="44">
        <v>0</v>
      </c>
      <c r="T14" s="44">
        <v>0</v>
      </c>
      <c r="U14" s="44">
        <v>0</v>
      </c>
      <c r="V14" s="44">
        <v>0</v>
      </c>
      <c r="W14" s="44">
        <v>0</v>
      </c>
      <c r="Z14" s="47" t="s">
        <v>99</v>
      </c>
      <c r="AA14" s="48">
        <f t="shared" si="0"/>
        <v>0</v>
      </c>
      <c r="AB14" s="49">
        <f t="shared" si="1"/>
        <v>0</v>
      </c>
    </row>
    <row r="15" spans="1:28" ht="27.6" x14ac:dyDescent="0.3">
      <c r="A15" s="56" t="s">
        <v>82</v>
      </c>
      <c r="B15" s="45" t="s">
        <v>55</v>
      </c>
      <c r="C15" s="46"/>
      <c r="D15" s="44">
        <v>1</v>
      </c>
      <c r="E15" s="44">
        <v>1</v>
      </c>
      <c r="F15" s="44">
        <v>1</v>
      </c>
      <c r="G15" s="44">
        <v>1</v>
      </c>
      <c r="H15" s="44">
        <v>1</v>
      </c>
      <c r="I15" s="44">
        <v>1</v>
      </c>
      <c r="J15" s="44">
        <v>1</v>
      </c>
      <c r="K15" s="44">
        <v>1</v>
      </c>
      <c r="L15" s="44">
        <v>1</v>
      </c>
      <c r="M15" s="44">
        <v>1</v>
      </c>
      <c r="N15" s="44">
        <v>1</v>
      </c>
      <c r="O15" s="44">
        <v>1</v>
      </c>
      <c r="P15" s="44">
        <v>1</v>
      </c>
      <c r="Q15" s="44">
        <v>1</v>
      </c>
      <c r="R15" s="44">
        <v>1</v>
      </c>
      <c r="S15" s="44">
        <v>1</v>
      </c>
      <c r="T15" s="44">
        <v>1</v>
      </c>
      <c r="U15" s="44">
        <v>1</v>
      </c>
      <c r="V15" s="44">
        <v>1</v>
      </c>
      <c r="W15" s="44">
        <v>1</v>
      </c>
      <c r="Z15" s="47" t="s">
        <v>59</v>
      </c>
      <c r="AA15" s="48">
        <f t="shared" si="0"/>
        <v>1</v>
      </c>
      <c r="AB15" s="49">
        <f t="shared" si="1"/>
        <v>2.4390243902439025E-2</v>
      </c>
    </row>
    <row r="16" spans="1:28" x14ac:dyDescent="0.3">
      <c r="A16" s="56" t="s">
        <v>83</v>
      </c>
      <c r="B16" s="45" t="s">
        <v>55</v>
      </c>
      <c r="C16" s="46"/>
      <c r="D16" s="44">
        <v>1</v>
      </c>
      <c r="E16" s="44">
        <v>1</v>
      </c>
      <c r="F16" s="44">
        <v>1</v>
      </c>
      <c r="G16" s="44">
        <v>1</v>
      </c>
      <c r="H16" s="44">
        <v>1</v>
      </c>
      <c r="I16" s="44">
        <v>1</v>
      </c>
      <c r="J16" s="44">
        <v>1</v>
      </c>
      <c r="K16" s="44">
        <v>1</v>
      </c>
      <c r="L16" s="44">
        <v>1</v>
      </c>
      <c r="M16" s="44">
        <v>1</v>
      </c>
      <c r="N16" s="44">
        <v>1</v>
      </c>
      <c r="O16" s="44">
        <v>1</v>
      </c>
      <c r="P16" s="44">
        <v>1</v>
      </c>
      <c r="Q16" s="44">
        <v>1</v>
      </c>
      <c r="R16" s="44">
        <v>1</v>
      </c>
      <c r="S16" s="44">
        <v>1</v>
      </c>
      <c r="T16" s="44">
        <v>1</v>
      </c>
      <c r="U16" s="44">
        <v>1</v>
      </c>
      <c r="V16" s="44">
        <v>1</v>
      </c>
      <c r="W16" s="44">
        <v>1</v>
      </c>
      <c r="Z16" s="47" t="s">
        <v>100</v>
      </c>
      <c r="AA16" s="48">
        <f t="shared" si="0"/>
        <v>0</v>
      </c>
      <c r="AB16" s="49">
        <f t="shared" si="1"/>
        <v>0</v>
      </c>
    </row>
    <row r="17" spans="1:28" x14ac:dyDescent="0.3">
      <c r="A17" s="56" t="s">
        <v>84</v>
      </c>
      <c r="B17" s="45" t="s">
        <v>55</v>
      </c>
      <c r="C17" s="46"/>
      <c r="D17" s="44">
        <v>1</v>
      </c>
      <c r="E17" s="44">
        <v>1</v>
      </c>
      <c r="F17" s="44">
        <v>1</v>
      </c>
      <c r="G17" s="44">
        <v>1</v>
      </c>
      <c r="H17" s="44">
        <v>1</v>
      </c>
      <c r="I17" s="44">
        <v>1</v>
      </c>
      <c r="J17" s="44">
        <v>1</v>
      </c>
      <c r="K17" s="44">
        <v>1</v>
      </c>
      <c r="L17" s="44">
        <v>1</v>
      </c>
      <c r="M17" s="44">
        <v>1</v>
      </c>
      <c r="N17" s="44">
        <v>1</v>
      </c>
      <c r="O17" s="44">
        <v>1</v>
      </c>
      <c r="P17" s="44">
        <v>1</v>
      </c>
      <c r="Q17" s="44">
        <v>1</v>
      </c>
      <c r="R17" s="44">
        <v>1</v>
      </c>
      <c r="S17" s="44">
        <v>1</v>
      </c>
      <c r="T17" s="44">
        <v>1</v>
      </c>
      <c r="U17" s="44">
        <v>1</v>
      </c>
      <c r="V17" s="44">
        <v>1</v>
      </c>
      <c r="W17" s="44">
        <v>1</v>
      </c>
      <c r="Z17" s="47" t="s">
        <v>57</v>
      </c>
      <c r="AA17" s="48">
        <f t="shared" si="0"/>
        <v>4</v>
      </c>
      <c r="AB17" s="49">
        <f t="shared" si="1"/>
        <v>9.7560975609756101E-2</v>
      </c>
    </row>
    <row r="18" spans="1:28" ht="15" thickBot="1" x14ac:dyDescent="0.35">
      <c r="A18" s="56" t="s">
        <v>85</v>
      </c>
      <c r="B18" s="45" t="s">
        <v>55</v>
      </c>
      <c r="C18" s="46"/>
      <c r="D18" s="44">
        <v>1</v>
      </c>
      <c r="E18" s="44">
        <v>1</v>
      </c>
      <c r="F18" s="44">
        <v>1</v>
      </c>
      <c r="G18" s="44">
        <v>1</v>
      </c>
      <c r="H18" s="44">
        <v>1</v>
      </c>
      <c r="I18" s="44">
        <v>1</v>
      </c>
      <c r="J18" s="44">
        <v>1</v>
      </c>
      <c r="K18" s="44">
        <v>1</v>
      </c>
      <c r="L18" s="44">
        <v>1</v>
      </c>
      <c r="M18" s="44">
        <v>1</v>
      </c>
      <c r="N18" s="44">
        <v>1</v>
      </c>
      <c r="O18" s="44">
        <v>1</v>
      </c>
      <c r="P18" s="44">
        <v>1</v>
      </c>
      <c r="Q18" s="44">
        <v>1</v>
      </c>
      <c r="R18" s="44">
        <v>1</v>
      </c>
      <c r="S18" s="44">
        <v>1</v>
      </c>
      <c r="T18" s="44">
        <v>1</v>
      </c>
      <c r="U18" s="44">
        <v>1</v>
      </c>
      <c r="V18" s="44">
        <v>1</v>
      </c>
      <c r="W18" s="44">
        <v>1</v>
      </c>
      <c r="Z18" s="53" t="s">
        <v>60</v>
      </c>
      <c r="AA18" s="48">
        <f t="shared" si="0"/>
        <v>3</v>
      </c>
      <c r="AB18" s="49">
        <f t="shared" si="1"/>
        <v>7.3170731707317069E-2</v>
      </c>
    </row>
    <row r="19" spans="1:28" x14ac:dyDescent="0.3">
      <c r="A19" s="44" t="s">
        <v>35</v>
      </c>
      <c r="B19" s="45" t="s">
        <v>56</v>
      </c>
      <c r="C19" s="46" t="s">
        <v>88</v>
      </c>
      <c r="D19" s="44">
        <v>1</v>
      </c>
      <c r="E19" s="44">
        <v>1</v>
      </c>
      <c r="F19" s="44">
        <v>1</v>
      </c>
      <c r="G19" s="44">
        <v>1</v>
      </c>
      <c r="H19" s="44">
        <v>1</v>
      </c>
      <c r="I19" s="44">
        <v>1</v>
      </c>
      <c r="J19" s="44">
        <v>1</v>
      </c>
      <c r="K19" s="44">
        <v>1</v>
      </c>
      <c r="L19" s="44">
        <v>1</v>
      </c>
      <c r="M19" s="44">
        <v>1</v>
      </c>
      <c r="N19" s="44">
        <v>1</v>
      </c>
      <c r="O19" s="44">
        <v>1</v>
      </c>
      <c r="P19" s="44">
        <v>1</v>
      </c>
      <c r="Q19" s="44">
        <v>1</v>
      </c>
      <c r="R19" s="44">
        <v>1</v>
      </c>
      <c r="S19" s="44">
        <v>1</v>
      </c>
      <c r="T19" s="44">
        <v>1</v>
      </c>
      <c r="U19" s="44">
        <v>1</v>
      </c>
      <c r="V19" s="44">
        <v>1</v>
      </c>
      <c r="W19" s="44">
        <v>1</v>
      </c>
      <c r="AB19" s="2"/>
    </row>
    <row r="20" spans="1:28" x14ac:dyDescent="0.3">
      <c r="A20" s="44" t="s">
        <v>36</v>
      </c>
      <c r="B20" s="45" t="s">
        <v>56</v>
      </c>
      <c r="C20" s="46" t="s">
        <v>88</v>
      </c>
      <c r="D20" s="44">
        <v>1</v>
      </c>
      <c r="E20" s="44">
        <v>1</v>
      </c>
      <c r="F20" s="44">
        <v>1</v>
      </c>
      <c r="G20" s="44">
        <v>1</v>
      </c>
      <c r="H20" s="44">
        <v>1</v>
      </c>
      <c r="I20" s="44">
        <v>0</v>
      </c>
      <c r="J20" s="44">
        <v>0</v>
      </c>
      <c r="K20" s="44">
        <v>0</v>
      </c>
      <c r="L20" s="44">
        <v>0</v>
      </c>
      <c r="M20" s="44">
        <v>0</v>
      </c>
      <c r="N20" s="44">
        <v>0</v>
      </c>
      <c r="O20" s="44">
        <v>0</v>
      </c>
      <c r="P20" s="44">
        <v>0</v>
      </c>
      <c r="Q20" s="44">
        <v>0</v>
      </c>
      <c r="R20" s="44">
        <v>0</v>
      </c>
      <c r="S20" s="44">
        <v>0</v>
      </c>
      <c r="T20" s="44">
        <v>0</v>
      </c>
      <c r="U20" s="44">
        <v>0</v>
      </c>
      <c r="V20" s="44">
        <v>0</v>
      </c>
      <c r="W20" s="44">
        <v>0</v>
      </c>
      <c r="Z20" s="55" t="s">
        <v>103</v>
      </c>
      <c r="AA20" s="48">
        <f>SUM(AA11:AA18)</f>
        <v>41</v>
      </c>
      <c r="AB20" s="27">
        <f>SUM(AB11:AB18)</f>
        <v>1</v>
      </c>
    </row>
    <row r="21" spans="1:28" x14ac:dyDescent="0.3">
      <c r="A21" s="44" t="s">
        <v>39</v>
      </c>
      <c r="B21" s="57" t="s">
        <v>57</v>
      </c>
      <c r="C21" s="46"/>
      <c r="D21" s="44">
        <v>0</v>
      </c>
      <c r="E21" s="44">
        <v>0</v>
      </c>
      <c r="F21" s="44">
        <v>0</v>
      </c>
      <c r="G21" s="44">
        <v>0</v>
      </c>
      <c r="H21" s="44">
        <v>0</v>
      </c>
      <c r="I21" s="44">
        <v>0</v>
      </c>
      <c r="J21" s="44">
        <v>0</v>
      </c>
      <c r="K21" s="44">
        <v>0</v>
      </c>
      <c r="L21" s="44">
        <v>0</v>
      </c>
      <c r="M21" s="44">
        <v>0</v>
      </c>
      <c r="N21" s="44">
        <v>0</v>
      </c>
      <c r="O21" s="44">
        <v>0</v>
      </c>
      <c r="P21" s="44">
        <v>0</v>
      </c>
      <c r="Q21" s="44">
        <v>0</v>
      </c>
      <c r="R21" s="44">
        <v>0</v>
      </c>
      <c r="S21" s="44">
        <v>0</v>
      </c>
      <c r="T21" s="44">
        <v>0</v>
      </c>
      <c r="U21" s="44">
        <v>0</v>
      </c>
      <c r="V21" s="44">
        <v>0</v>
      </c>
      <c r="W21" s="44">
        <v>0</v>
      </c>
    </row>
    <row r="22" spans="1:28" x14ac:dyDescent="0.3">
      <c r="A22" s="44" t="s">
        <v>72</v>
      </c>
      <c r="B22" s="45" t="s">
        <v>56</v>
      </c>
      <c r="C22" s="46"/>
      <c r="D22" s="44">
        <v>1</v>
      </c>
      <c r="E22" s="44">
        <v>1</v>
      </c>
      <c r="F22" s="44">
        <v>1</v>
      </c>
      <c r="G22" s="44">
        <v>1</v>
      </c>
      <c r="H22" s="44">
        <v>1</v>
      </c>
      <c r="I22" s="44">
        <v>0</v>
      </c>
      <c r="J22" s="44">
        <v>0</v>
      </c>
      <c r="K22" s="44">
        <v>0</v>
      </c>
      <c r="L22" s="44">
        <v>0</v>
      </c>
      <c r="M22" s="44">
        <v>0</v>
      </c>
      <c r="N22" s="44">
        <v>0</v>
      </c>
      <c r="O22" s="44">
        <v>0</v>
      </c>
      <c r="P22" s="44">
        <v>0</v>
      </c>
      <c r="Q22" s="44">
        <v>0</v>
      </c>
      <c r="R22" s="44">
        <v>0</v>
      </c>
      <c r="S22" s="44">
        <v>0</v>
      </c>
      <c r="T22" s="44">
        <v>0</v>
      </c>
      <c r="U22" s="44">
        <v>0</v>
      </c>
      <c r="V22" s="44">
        <v>0</v>
      </c>
      <c r="W22" s="44">
        <v>0</v>
      </c>
    </row>
    <row r="23" spans="1:28" x14ac:dyDescent="0.3">
      <c r="A23" s="44" t="s">
        <v>37</v>
      </c>
      <c r="B23" s="45" t="s">
        <v>56</v>
      </c>
      <c r="C23" s="46" t="s">
        <v>88</v>
      </c>
      <c r="D23" s="44">
        <v>1</v>
      </c>
      <c r="E23" s="44">
        <v>1</v>
      </c>
      <c r="F23" s="44">
        <v>1</v>
      </c>
      <c r="G23" s="44">
        <v>1</v>
      </c>
      <c r="H23" s="44">
        <v>0</v>
      </c>
      <c r="I23" s="44">
        <v>0</v>
      </c>
      <c r="J23" s="44">
        <v>0</v>
      </c>
      <c r="K23" s="44">
        <v>0</v>
      </c>
      <c r="L23" s="44">
        <v>0</v>
      </c>
      <c r="M23" s="44">
        <v>0</v>
      </c>
      <c r="N23" s="44">
        <v>0</v>
      </c>
      <c r="O23" s="44">
        <v>0</v>
      </c>
      <c r="P23" s="44">
        <v>0</v>
      </c>
      <c r="Q23" s="44">
        <v>0</v>
      </c>
      <c r="R23" s="44">
        <v>0</v>
      </c>
      <c r="S23" s="44">
        <v>0</v>
      </c>
      <c r="T23" s="44">
        <v>0</v>
      </c>
      <c r="U23" s="44">
        <v>0</v>
      </c>
      <c r="V23" s="44">
        <v>0</v>
      </c>
      <c r="W23" s="44">
        <v>0</v>
      </c>
    </row>
    <row r="24" spans="1:28" x14ac:dyDescent="0.3">
      <c r="A24" s="44" t="s">
        <v>38</v>
      </c>
      <c r="B24" s="51" t="s">
        <v>58</v>
      </c>
      <c r="C24" s="46" t="s">
        <v>88</v>
      </c>
      <c r="D24" s="44">
        <v>1</v>
      </c>
      <c r="E24" s="44">
        <v>1</v>
      </c>
      <c r="F24" s="44">
        <v>1</v>
      </c>
      <c r="G24" s="44">
        <v>1</v>
      </c>
      <c r="H24" s="44">
        <v>1</v>
      </c>
      <c r="I24" s="44">
        <v>1</v>
      </c>
      <c r="J24" s="44">
        <v>1</v>
      </c>
      <c r="K24" s="44">
        <v>1</v>
      </c>
      <c r="L24" s="44">
        <v>1</v>
      </c>
      <c r="M24" s="44">
        <v>1</v>
      </c>
      <c r="N24" s="44">
        <v>0</v>
      </c>
      <c r="O24" s="44">
        <v>0</v>
      </c>
      <c r="P24" s="44">
        <v>0</v>
      </c>
      <c r="Q24" s="44">
        <v>0</v>
      </c>
      <c r="R24" s="44">
        <v>0</v>
      </c>
      <c r="S24" s="44">
        <v>0</v>
      </c>
      <c r="T24" s="44">
        <v>0</v>
      </c>
      <c r="U24" s="44">
        <v>0</v>
      </c>
      <c r="V24" s="44">
        <v>0</v>
      </c>
      <c r="W24" s="44">
        <v>0</v>
      </c>
    </row>
    <row r="25" spans="1:28" x14ac:dyDescent="0.3">
      <c r="A25" s="44" t="s">
        <v>40</v>
      </c>
      <c r="B25" s="45" t="s">
        <v>59</v>
      </c>
      <c r="C25" s="46"/>
      <c r="D25" s="44">
        <v>1</v>
      </c>
      <c r="E25" s="44">
        <v>1</v>
      </c>
      <c r="F25" s="44">
        <v>1</v>
      </c>
      <c r="G25" s="44">
        <v>1</v>
      </c>
      <c r="H25" s="44">
        <v>0</v>
      </c>
      <c r="I25" s="44">
        <v>0</v>
      </c>
      <c r="J25" s="44">
        <v>0</v>
      </c>
      <c r="K25" s="44">
        <v>0</v>
      </c>
      <c r="L25" s="44">
        <v>0</v>
      </c>
      <c r="M25" s="44">
        <v>0</v>
      </c>
      <c r="N25" s="44">
        <v>0</v>
      </c>
      <c r="O25" s="44">
        <v>0</v>
      </c>
      <c r="P25" s="44">
        <v>0</v>
      </c>
      <c r="Q25" s="44">
        <v>0</v>
      </c>
      <c r="R25" s="44">
        <v>0</v>
      </c>
      <c r="S25" s="44">
        <v>0</v>
      </c>
      <c r="T25" s="44">
        <v>0</v>
      </c>
      <c r="U25" s="44">
        <v>0</v>
      </c>
      <c r="V25" s="44">
        <v>0</v>
      </c>
      <c r="W25" s="44">
        <v>0</v>
      </c>
    </row>
    <row r="26" spans="1:28" x14ac:dyDescent="0.3">
      <c r="A26" s="44" t="s">
        <v>73</v>
      </c>
      <c r="B26" s="45" t="s">
        <v>56</v>
      </c>
      <c r="C26" s="46"/>
      <c r="D26" s="44">
        <v>1</v>
      </c>
      <c r="E26" s="44">
        <v>0</v>
      </c>
      <c r="F26" s="44">
        <v>0</v>
      </c>
      <c r="G26" s="44">
        <v>0</v>
      </c>
      <c r="H26" s="44">
        <v>0</v>
      </c>
      <c r="I26" s="44">
        <v>0</v>
      </c>
      <c r="J26" s="44">
        <v>0</v>
      </c>
      <c r="K26" s="44">
        <v>0</v>
      </c>
      <c r="L26" s="44">
        <v>0</v>
      </c>
      <c r="M26" s="44">
        <v>0</v>
      </c>
      <c r="N26" s="44">
        <v>0</v>
      </c>
      <c r="O26" s="44">
        <v>0</v>
      </c>
      <c r="P26" s="44">
        <v>0</v>
      </c>
      <c r="Q26" s="44">
        <v>0</v>
      </c>
      <c r="R26" s="44">
        <v>0</v>
      </c>
      <c r="S26" s="44">
        <v>0</v>
      </c>
      <c r="T26" s="44">
        <v>0</v>
      </c>
      <c r="U26" s="44">
        <v>0</v>
      </c>
      <c r="V26" s="44">
        <v>0</v>
      </c>
      <c r="W26" s="44">
        <v>0</v>
      </c>
    </row>
    <row r="27" spans="1:28" x14ac:dyDescent="0.3">
      <c r="A27" s="44" t="s">
        <v>74</v>
      </c>
      <c r="B27" s="45" t="s">
        <v>56</v>
      </c>
      <c r="C27" s="46"/>
      <c r="D27" s="44">
        <v>1</v>
      </c>
      <c r="E27" s="44">
        <v>1</v>
      </c>
      <c r="F27" s="44">
        <v>1</v>
      </c>
      <c r="G27" s="44">
        <v>0</v>
      </c>
      <c r="H27" s="44">
        <v>0</v>
      </c>
      <c r="I27" s="44">
        <v>0</v>
      </c>
      <c r="J27" s="44">
        <v>0</v>
      </c>
      <c r="K27" s="44">
        <v>0</v>
      </c>
      <c r="L27" s="44">
        <v>0</v>
      </c>
      <c r="M27" s="44">
        <v>0</v>
      </c>
      <c r="N27" s="44">
        <v>0</v>
      </c>
      <c r="O27" s="44">
        <v>0</v>
      </c>
      <c r="P27" s="44">
        <v>0</v>
      </c>
      <c r="Q27" s="44">
        <v>0</v>
      </c>
      <c r="R27" s="44">
        <v>0</v>
      </c>
      <c r="S27" s="44">
        <v>0</v>
      </c>
      <c r="T27" s="44">
        <v>0</v>
      </c>
      <c r="U27" s="44">
        <v>0</v>
      </c>
      <c r="V27" s="44">
        <v>0</v>
      </c>
      <c r="W27" s="44">
        <v>0</v>
      </c>
    </row>
    <row r="28" spans="1:28" x14ac:dyDescent="0.3">
      <c r="A28" s="44" t="s">
        <v>75</v>
      </c>
      <c r="B28" s="45" t="s">
        <v>56</v>
      </c>
      <c r="C28" s="46"/>
      <c r="D28" s="44">
        <v>1</v>
      </c>
      <c r="E28" s="44">
        <v>1</v>
      </c>
      <c r="F28" s="44">
        <v>1</v>
      </c>
      <c r="G28" s="44">
        <v>1</v>
      </c>
      <c r="H28" s="44">
        <v>1</v>
      </c>
      <c r="I28" s="44">
        <v>1</v>
      </c>
      <c r="J28" s="44">
        <v>0</v>
      </c>
      <c r="K28" s="44">
        <v>0</v>
      </c>
      <c r="L28" s="44">
        <v>0</v>
      </c>
      <c r="M28" s="44">
        <v>0</v>
      </c>
      <c r="N28" s="44">
        <v>0</v>
      </c>
      <c r="O28" s="44">
        <v>0</v>
      </c>
      <c r="P28" s="44">
        <v>0</v>
      </c>
      <c r="Q28" s="44">
        <v>0</v>
      </c>
      <c r="R28" s="44">
        <v>0</v>
      </c>
      <c r="S28" s="44">
        <v>0</v>
      </c>
      <c r="T28" s="44">
        <v>0</v>
      </c>
      <c r="U28" s="44">
        <v>0</v>
      </c>
      <c r="V28" s="44">
        <v>0</v>
      </c>
      <c r="W28" s="44">
        <v>0</v>
      </c>
    </row>
    <row r="29" spans="1:28" x14ac:dyDescent="0.3">
      <c r="A29" s="44" t="s">
        <v>41</v>
      </c>
      <c r="B29" s="51" t="s">
        <v>60</v>
      </c>
      <c r="C29" s="46"/>
      <c r="D29" s="44">
        <v>1</v>
      </c>
      <c r="E29" s="44">
        <v>1</v>
      </c>
      <c r="F29" s="44">
        <v>1</v>
      </c>
      <c r="G29" s="44">
        <v>1</v>
      </c>
      <c r="H29" s="44">
        <v>1</v>
      </c>
      <c r="I29" s="44">
        <v>1</v>
      </c>
      <c r="J29" s="44">
        <v>1</v>
      </c>
      <c r="K29" s="44">
        <v>1</v>
      </c>
      <c r="L29" s="44">
        <v>1</v>
      </c>
      <c r="M29" s="44">
        <v>1</v>
      </c>
      <c r="N29" s="44">
        <v>1</v>
      </c>
      <c r="O29" s="44">
        <v>1</v>
      </c>
      <c r="P29" s="44">
        <v>1</v>
      </c>
      <c r="Q29" s="44">
        <v>1</v>
      </c>
      <c r="R29" s="44">
        <v>1</v>
      </c>
      <c r="S29" s="44">
        <v>1</v>
      </c>
      <c r="T29" s="44">
        <v>1</v>
      </c>
      <c r="U29" s="44">
        <v>1</v>
      </c>
      <c r="V29" s="44">
        <v>1</v>
      </c>
      <c r="W29" s="44">
        <v>1</v>
      </c>
    </row>
    <row r="30" spans="1:28" x14ac:dyDescent="0.3">
      <c r="A30" s="44" t="s">
        <v>76</v>
      </c>
      <c r="B30" s="51" t="s">
        <v>57</v>
      </c>
      <c r="C30" s="46"/>
      <c r="D30" s="44">
        <v>1</v>
      </c>
      <c r="E30" s="44">
        <v>1</v>
      </c>
      <c r="F30" s="44">
        <v>1</v>
      </c>
      <c r="G30" s="44">
        <v>1</v>
      </c>
      <c r="H30" s="44">
        <v>1</v>
      </c>
      <c r="I30" s="44">
        <v>1</v>
      </c>
      <c r="J30" s="44">
        <v>1</v>
      </c>
      <c r="K30" s="44">
        <v>1</v>
      </c>
      <c r="L30" s="44">
        <v>1</v>
      </c>
      <c r="M30" s="44">
        <v>1</v>
      </c>
      <c r="N30" s="44">
        <v>1</v>
      </c>
      <c r="O30" s="44">
        <v>1</v>
      </c>
      <c r="P30" s="44">
        <v>1</v>
      </c>
      <c r="Q30" s="44">
        <v>1</v>
      </c>
      <c r="R30" s="44">
        <v>1</v>
      </c>
      <c r="S30" s="44">
        <v>1</v>
      </c>
      <c r="T30" s="44">
        <v>1</v>
      </c>
      <c r="U30" s="44">
        <v>1</v>
      </c>
      <c r="V30" s="44">
        <v>1</v>
      </c>
      <c r="W30" s="44">
        <v>1</v>
      </c>
    </row>
    <row r="31" spans="1:28" x14ac:dyDescent="0.3">
      <c r="A31" s="44" t="s">
        <v>86</v>
      </c>
      <c r="B31" s="45" t="s">
        <v>55</v>
      </c>
      <c r="C31" s="46" t="s">
        <v>88</v>
      </c>
      <c r="D31" s="44">
        <v>1</v>
      </c>
      <c r="E31" s="44">
        <v>1</v>
      </c>
      <c r="F31" s="44">
        <v>0</v>
      </c>
      <c r="G31" s="44">
        <v>0</v>
      </c>
      <c r="H31" s="44">
        <v>0</v>
      </c>
      <c r="I31" s="44">
        <v>0</v>
      </c>
      <c r="J31" s="44">
        <v>0</v>
      </c>
      <c r="K31" s="44">
        <v>0</v>
      </c>
      <c r="L31" s="44">
        <v>0</v>
      </c>
      <c r="M31" s="44">
        <v>0</v>
      </c>
      <c r="N31" s="44">
        <v>0</v>
      </c>
      <c r="O31" s="44">
        <v>0</v>
      </c>
      <c r="P31" s="44">
        <v>0</v>
      </c>
      <c r="Q31" s="44">
        <v>0</v>
      </c>
      <c r="R31" s="44">
        <v>0</v>
      </c>
      <c r="S31" s="44">
        <v>0</v>
      </c>
      <c r="T31" s="44">
        <v>0</v>
      </c>
      <c r="U31" s="44">
        <v>0</v>
      </c>
      <c r="V31" s="44">
        <v>0</v>
      </c>
      <c r="W31" s="44">
        <v>0</v>
      </c>
    </row>
    <row r="32" spans="1:28" x14ac:dyDescent="0.3">
      <c r="A32" s="44" t="s">
        <v>42</v>
      </c>
      <c r="B32" s="51" t="s">
        <v>60</v>
      </c>
      <c r="C32" s="46" t="s">
        <v>88</v>
      </c>
      <c r="D32" s="44">
        <v>1</v>
      </c>
      <c r="E32" s="44">
        <v>0</v>
      </c>
      <c r="F32" s="44">
        <v>0</v>
      </c>
      <c r="G32" s="44">
        <v>0</v>
      </c>
      <c r="H32" s="44">
        <v>0</v>
      </c>
      <c r="I32" s="44">
        <v>0</v>
      </c>
      <c r="J32" s="44">
        <v>0</v>
      </c>
      <c r="K32" s="44">
        <v>0</v>
      </c>
      <c r="L32" s="44">
        <v>0</v>
      </c>
      <c r="M32" s="44">
        <v>0</v>
      </c>
      <c r="N32" s="44">
        <v>0</v>
      </c>
      <c r="O32" s="44">
        <v>0</v>
      </c>
      <c r="P32" s="44">
        <v>0</v>
      </c>
      <c r="Q32" s="44">
        <v>0</v>
      </c>
      <c r="R32" s="44">
        <v>0</v>
      </c>
      <c r="S32" s="44">
        <v>0</v>
      </c>
      <c r="T32" s="44">
        <v>0</v>
      </c>
      <c r="U32" s="44">
        <v>0</v>
      </c>
      <c r="V32" s="44">
        <v>0</v>
      </c>
      <c r="W32" s="44">
        <v>0</v>
      </c>
    </row>
    <row r="33" spans="1:23" x14ac:dyDescent="0.3">
      <c r="A33" s="44" t="s">
        <v>54</v>
      </c>
      <c r="B33" s="45" t="s">
        <v>56</v>
      </c>
      <c r="C33" s="46" t="s">
        <v>88</v>
      </c>
      <c r="D33" s="44">
        <v>1</v>
      </c>
      <c r="E33" s="44">
        <v>1</v>
      </c>
      <c r="F33" s="44">
        <v>1</v>
      </c>
      <c r="G33" s="44">
        <v>1</v>
      </c>
      <c r="H33" s="44">
        <v>0</v>
      </c>
      <c r="I33" s="44">
        <v>0</v>
      </c>
      <c r="J33" s="44">
        <v>0</v>
      </c>
      <c r="K33" s="44">
        <v>0</v>
      </c>
      <c r="L33" s="44">
        <v>0</v>
      </c>
      <c r="M33" s="44">
        <v>0</v>
      </c>
      <c r="N33" s="44">
        <v>0</v>
      </c>
      <c r="O33" s="44">
        <v>0</v>
      </c>
      <c r="P33" s="44">
        <v>0</v>
      </c>
      <c r="Q33" s="44">
        <v>0</v>
      </c>
      <c r="R33" s="44">
        <v>0</v>
      </c>
      <c r="S33" s="44">
        <v>0</v>
      </c>
      <c r="T33" s="44">
        <v>0</v>
      </c>
      <c r="U33" s="44">
        <v>0</v>
      </c>
      <c r="V33" s="44">
        <v>0</v>
      </c>
      <c r="W33" s="44">
        <v>0</v>
      </c>
    </row>
    <row r="34" spans="1:23" x14ac:dyDescent="0.3">
      <c r="A34" s="44" t="s">
        <v>43</v>
      </c>
      <c r="B34" s="44"/>
      <c r="C34" s="46"/>
      <c r="D34" s="44">
        <v>1</v>
      </c>
      <c r="E34" s="44">
        <v>0</v>
      </c>
      <c r="F34" s="44">
        <v>0</v>
      </c>
      <c r="G34" s="44">
        <v>0</v>
      </c>
      <c r="H34" s="44">
        <v>0</v>
      </c>
      <c r="I34" s="44">
        <v>0</v>
      </c>
      <c r="J34" s="44">
        <v>0</v>
      </c>
      <c r="K34" s="44">
        <v>0</v>
      </c>
      <c r="L34" s="44">
        <v>0</v>
      </c>
      <c r="M34" s="44">
        <v>0</v>
      </c>
      <c r="N34" s="44">
        <v>0</v>
      </c>
      <c r="O34" s="44">
        <v>0</v>
      </c>
      <c r="P34" s="44">
        <v>0</v>
      </c>
      <c r="Q34" s="44">
        <v>0</v>
      </c>
      <c r="R34" s="44">
        <v>0</v>
      </c>
      <c r="S34" s="44">
        <v>0</v>
      </c>
      <c r="T34" s="44">
        <v>0</v>
      </c>
      <c r="U34" s="44">
        <v>0</v>
      </c>
      <c r="V34" s="44">
        <v>0</v>
      </c>
      <c r="W34" s="44">
        <v>0</v>
      </c>
    </row>
    <row r="35" spans="1:23" x14ac:dyDescent="0.3">
      <c r="A35" s="44" t="s">
        <v>77</v>
      </c>
      <c r="B35" s="45" t="s">
        <v>56</v>
      </c>
      <c r="C35" s="46" t="s">
        <v>88</v>
      </c>
      <c r="D35" s="44">
        <v>1</v>
      </c>
      <c r="E35" s="44">
        <v>1</v>
      </c>
      <c r="F35" s="44">
        <v>1</v>
      </c>
      <c r="G35" s="44">
        <v>1</v>
      </c>
      <c r="H35" s="44">
        <v>1</v>
      </c>
      <c r="I35" s="44">
        <v>0</v>
      </c>
      <c r="J35" s="44">
        <v>0</v>
      </c>
      <c r="K35" s="44">
        <v>0</v>
      </c>
      <c r="L35" s="44">
        <v>0</v>
      </c>
      <c r="M35" s="44">
        <v>0</v>
      </c>
      <c r="N35" s="44">
        <v>0</v>
      </c>
      <c r="O35" s="44">
        <v>0</v>
      </c>
      <c r="P35" s="44">
        <v>0</v>
      </c>
      <c r="Q35" s="44">
        <v>0</v>
      </c>
      <c r="R35" s="44">
        <v>0</v>
      </c>
      <c r="S35" s="44">
        <v>0</v>
      </c>
      <c r="T35" s="44">
        <v>0</v>
      </c>
      <c r="U35" s="44">
        <v>0</v>
      </c>
      <c r="V35" s="44">
        <v>0</v>
      </c>
      <c r="W35" s="44">
        <v>0</v>
      </c>
    </row>
    <row r="36" spans="1:23" x14ac:dyDescent="0.3">
      <c r="A36" s="44" t="s">
        <v>44</v>
      </c>
      <c r="B36" s="45" t="s">
        <v>56</v>
      </c>
      <c r="C36" s="46"/>
      <c r="D36" s="44">
        <v>1</v>
      </c>
      <c r="E36" s="44">
        <v>1</v>
      </c>
      <c r="F36" s="44">
        <v>1</v>
      </c>
      <c r="G36" s="44">
        <v>0</v>
      </c>
      <c r="H36" s="44">
        <v>0</v>
      </c>
      <c r="I36" s="44">
        <v>0</v>
      </c>
      <c r="J36" s="44">
        <v>0</v>
      </c>
      <c r="K36" s="44">
        <v>0</v>
      </c>
      <c r="L36" s="44">
        <v>0</v>
      </c>
      <c r="M36" s="44">
        <v>0</v>
      </c>
      <c r="N36" s="44">
        <v>0</v>
      </c>
      <c r="O36" s="44">
        <v>0</v>
      </c>
      <c r="P36" s="44">
        <v>0</v>
      </c>
      <c r="Q36" s="44">
        <v>0</v>
      </c>
      <c r="R36" s="44">
        <v>0</v>
      </c>
      <c r="S36" s="44">
        <v>0</v>
      </c>
      <c r="T36" s="44">
        <v>0</v>
      </c>
      <c r="U36" s="44">
        <v>0</v>
      </c>
      <c r="V36" s="44">
        <v>0</v>
      </c>
      <c r="W36" s="44">
        <v>0</v>
      </c>
    </row>
    <row r="37" spans="1:23" x14ac:dyDescent="0.3">
      <c r="A37" s="44" t="s">
        <v>45</v>
      </c>
      <c r="B37" s="51" t="s">
        <v>58</v>
      </c>
      <c r="C37" s="46"/>
      <c r="D37" s="44">
        <v>1</v>
      </c>
      <c r="E37" s="44">
        <v>1</v>
      </c>
      <c r="F37" s="44">
        <v>1</v>
      </c>
      <c r="G37" s="44">
        <v>1</v>
      </c>
      <c r="H37" s="44">
        <v>1</v>
      </c>
      <c r="I37" s="44">
        <v>1</v>
      </c>
      <c r="J37" s="44">
        <v>1</v>
      </c>
      <c r="K37" s="44">
        <v>1</v>
      </c>
      <c r="L37" s="44">
        <v>1</v>
      </c>
      <c r="M37" s="44">
        <v>1</v>
      </c>
      <c r="N37" s="44">
        <v>1</v>
      </c>
      <c r="O37" s="44">
        <v>1</v>
      </c>
      <c r="P37" s="44">
        <v>1</v>
      </c>
      <c r="Q37" s="44">
        <v>1</v>
      </c>
      <c r="R37" s="44">
        <v>1</v>
      </c>
      <c r="S37" s="44">
        <v>1</v>
      </c>
      <c r="T37" s="44">
        <v>1</v>
      </c>
      <c r="U37" s="44">
        <v>1</v>
      </c>
      <c r="V37" s="44">
        <v>1</v>
      </c>
      <c r="W37" s="44">
        <v>1</v>
      </c>
    </row>
    <row r="38" spans="1:23" x14ac:dyDescent="0.3">
      <c r="A38" s="44" t="s">
        <v>46</v>
      </c>
      <c r="B38" s="52" t="s">
        <v>63</v>
      </c>
      <c r="C38" s="46"/>
      <c r="D38" s="44">
        <v>0</v>
      </c>
      <c r="E38" s="44">
        <v>0</v>
      </c>
      <c r="F38" s="44">
        <v>0</v>
      </c>
      <c r="G38" s="44">
        <v>0</v>
      </c>
      <c r="H38" s="44">
        <v>0</v>
      </c>
      <c r="I38" s="44">
        <v>0</v>
      </c>
      <c r="J38" s="44">
        <v>0</v>
      </c>
      <c r="K38" s="44">
        <v>0</v>
      </c>
      <c r="L38" s="44">
        <v>0</v>
      </c>
      <c r="M38" s="44">
        <v>0</v>
      </c>
      <c r="N38" s="44">
        <v>0</v>
      </c>
      <c r="O38" s="44">
        <v>0</v>
      </c>
      <c r="P38" s="44">
        <v>0</v>
      </c>
      <c r="Q38" s="44">
        <v>0</v>
      </c>
      <c r="R38" s="44">
        <v>0</v>
      </c>
      <c r="S38" s="44">
        <v>0</v>
      </c>
      <c r="T38" s="44">
        <v>0</v>
      </c>
      <c r="U38" s="44">
        <v>0</v>
      </c>
      <c r="V38" s="44">
        <v>0</v>
      </c>
      <c r="W38" s="44">
        <v>0</v>
      </c>
    </row>
    <row r="39" spans="1:23" x14ac:dyDescent="0.3">
      <c r="A39" s="44" t="s">
        <v>47</v>
      </c>
      <c r="B39" s="52" t="s">
        <v>63</v>
      </c>
      <c r="C39" s="46"/>
      <c r="D39" s="44">
        <v>0</v>
      </c>
      <c r="E39" s="44">
        <v>0</v>
      </c>
      <c r="F39" s="44">
        <v>0</v>
      </c>
      <c r="G39" s="44">
        <v>0</v>
      </c>
      <c r="H39" s="44">
        <v>0</v>
      </c>
      <c r="I39" s="44">
        <v>0</v>
      </c>
      <c r="J39" s="44">
        <v>0</v>
      </c>
      <c r="K39" s="44">
        <v>0</v>
      </c>
      <c r="L39" s="44">
        <v>0</v>
      </c>
      <c r="M39" s="44">
        <v>0</v>
      </c>
      <c r="N39" s="44">
        <v>0</v>
      </c>
      <c r="O39" s="44">
        <v>0</v>
      </c>
      <c r="P39" s="44">
        <v>0</v>
      </c>
      <c r="Q39" s="44">
        <v>0</v>
      </c>
      <c r="R39" s="44">
        <v>0</v>
      </c>
      <c r="S39" s="44">
        <v>0</v>
      </c>
      <c r="T39" s="44">
        <v>0</v>
      </c>
      <c r="U39" s="44">
        <v>0</v>
      </c>
      <c r="V39" s="44">
        <v>0</v>
      </c>
      <c r="W39" s="44">
        <v>0</v>
      </c>
    </row>
    <row r="40" spans="1:23" x14ac:dyDescent="0.3">
      <c r="A40" s="44" t="s">
        <v>48</v>
      </c>
      <c r="B40" s="45" t="s">
        <v>56</v>
      </c>
      <c r="C40" s="46" t="s">
        <v>88</v>
      </c>
      <c r="D40" s="44">
        <v>0</v>
      </c>
      <c r="E40" s="44">
        <v>0</v>
      </c>
      <c r="F40" s="44">
        <v>0</v>
      </c>
      <c r="G40" s="44">
        <v>0</v>
      </c>
      <c r="H40" s="44">
        <v>0</v>
      </c>
      <c r="I40" s="44">
        <v>0</v>
      </c>
      <c r="J40" s="44">
        <v>0</v>
      </c>
      <c r="K40" s="44">
        <v>0</v>
      </c>
      <c r="L40" s="44">
        <v>0</v>
      </c>
      <c r="M40" s="44">
        <v>0</v>
      </c>
      <c r="N40" s="44">
        <v>0</v>
      </c>
      <c r="O40" s="44">
        <v>0</v>
      </c>
      <c r="P40" s="44">
        <v>0</v>
      </c>
      <c r="Q40" s="44">
        <v>0</v>
      </c>
      <c r="R40" s="44">
        <v>0</v>
      </c>
      <c r="S40" s="44">
        <v>0</v>
      </c>
      <c r="T40" s="44">
        <v>0</v>
      </c>
      <c r="U40" s="44">
        <v>0</v>
      </c>
      <c r="V40" s="44">
        <v>0</v>
      </c>
      <c r="W40" s="44">
        <v>0</v>
      </c>
    </row>
    <row r="41" spans="1:23" x14ac:dyDescent="0.3">
      <c r="A41" s="44" t="s">
        <v>49</v>
      </c>
      <c r="B41" s="51" t="s">
        <v>60</v>
      </c>
      <c r="C41" s="46" t="s">
        <v>88</v>
      </c>
      <c r="D41" s="44">
        <v>1</v>
      </c>
      <c r="E41" s="44">
        <v>1</v>
      </c>
      <c r="F41" s="44">
        <v>1</v>
      </c>
      <c r="G41" s="44">
        <v>1</v>
      </c>
      <c r="H41" s="44">
        <v>1</v>
      </c>
      <c r="I41" s="44">
        <v>0</v>
      </c>
      <c r="J41" s="44">
        <v>0</v>
      </c>
      <c r="K41" s="44">
        <v>0</v>
      </c>
      <c r="L41" s="44">
        <v>0</v>
      </c>
      <c r="M41" s="44">
        <v>0</v>
      </c>
      <c r="N41" s="44">
        <v>0</v>
      </c>
      <c r="O41" s="44">
        <v>0</v>
      </c>
      <c r="P41" s="44">
        <v>0</v>
      </c>
      <c r="Q41" s="44">
        <v>0</v>
      </c>
      <c r="R41" s="44">
        <v>0</v>
      </c>
      <c r="S41" s="44">
        <v>0</v>
      </c>
      <c r="T41" s="44">
        <v>0</v>
      </c>
      <c r="U41" s="44">
        <v>0</v>
      </c>
      <c r="V41" s="44">
        <v>0</v>
      </c>
      <c r="W41" s="44">
        <v>0</v>
      </c>
    </row>
    <row r="42" spans="1:23" x14ac:dyDescent="0.3">
      <c r="A42" s="44" t="s">
        <v>78</v>
      </c>
      <c r="B42" s="51" t="s">
        <v>58</v>
      </c>
      <c r="C42" s="46"/>
      <c r="D42" s="44">
        <v>1</v>
      </c>
      <c r="E42" s="44">
        <v>1</v>
      </c>
      <c r="F42" s="44">
        <v>1</v>
      </c>
      <c r="G42" s="44">
        <v>1</v>
      </c>
      <c r="H42" s="44">
        <v>1</v>
      </c>
      <c r="I42" s="44">
        <v>1</v>
      </c>
      <c r="J42" s="44">
        <v>1</v>
      </c>
      <c r="K42" s="44">
        <v>1</v>
      </c>
      <c r="L42" s="44">
        <v>1</v>
      </c>
      <c r="M42" s="44">
        <v>1</v>
      </c>
      <c r="N42" s="44">
        <v>1</v>
      </c>
      <c r="O42" s="44">
        <v>1</v>
      </c>
      <c r="P42" s="44">
        <v>1</v>
      </c>
      <c r="Q42" s="44">
        <v>1</v>
      </c>
      <c r="R42" s="44">
        <v>1</v>
      </c>
      <c r="S42" s="44">
        <v>1</v>
      </c>
      <c r="T42" s="44">
        <v>1</v>
      </c>
      <c r="U42" s="44">
        <v>1</v>
      </c>
      <c r="V42" s="44">
        <v>1</v>
      </c>
      <c r="W42" s="44">
        <v>1</v>
      </c>
    </row>
    <row r="43" spans="1:23" x14ac:dyDescent="0.3">
      <c r="A43" s="44" t="s">
        <v>79</v>
      </c>
      <c r="B43" s="45" t="s">
        <v>61</v>
      </c>
      <c r="C43" s="46"/>
      <c r="D43" s="44">
        <v>1</v>
      </c>
      <c r="E43" s="44">
        <v>1</v>
      </c>
      <c r="F43" s="44">
        <v>0</v>
      </c>
      <c r="G43" s="44">
        <v>0</v>
      </c>
      <c r="H43" s="44">
        <v>0</v>
      </c>
      <c r="I43" s="44">
        <v>0</v>
      </c>
      <c r="J43" s="44">
        <v>0</v>
      </c>
      <c r="K43" s="44">
        <v>0</v>
      </c>
      <c r="L43" s="44">
        <v>0</v>
      </c>
      <c r="M43" s="44">
        <v>0</v>
      </c>
      <c r="N43" s="44">
        <v>0</v>
      </c>
      <c r="O43" s="44">
        <v>0</v>
      </c>
      <c r="P43" s="44">
        <v>0</v>
      </c>
      <c r="Q43" s="44">
        <v>0</v>
      </c>
      <c r="R43" s="44">
        <v>0</v>
      </c>
      <c r="S43" s="44">
        <v>0</v>
      </c>
      <c r="T43" s="44">
        <v>0</v>
      </c>
      <c r="U43" s="44">
        <v>0</v>
      </c>
      <c r="V43" s="44">
        <v>0</v>
      </c>
      <c r="W43" s="44">
        <v>0</v>
      </c>
    </row>
    <row r="44" spans="1:23" x14ac:dyDescent="0.3">
      <c r="A44" s="44" t="s">
        <v>80</v>
      </c>
      <c r="B44" s="45" t="s">
        <v>56</v>
      </c>
      <c r="C44" s="46" t="s">
        <v>88</v>
      </c>
      <c r="D44" s="44">
        <v>1</v>
      </c>
      <c r="E44" s="44">
        <v>1</v>
      </c>
      <c r="F44" s="44">
        <v>1</v>
      </c>
      <c r="G44" s="44">
        <v>1</v>
      </c>
      <c r="H44" s="44">
        <v>1</v>
      </c>
      <c r="I44" s="44">
        <v>1</v>
      </c>
      <c r="J44" s="44">
        <v>1</v>
      </c>
      <c r="K44" s="44">
        <v>0</v>
      </c>
      <c r="L44" s="44">
        <v>0</v>
      </c>
      <c r="M44" s="44">
        <v>0</v>
      </c>
      <c r="N44" s="44">
        <v>0</v>
      </c>
      <c r="O44" s="44">
        <v>0</v>
      </c>
      <c r="P44" s="44">
        <v>0</v>
      </c>
      <c r="Q44" s="44">
        <v>0</v>
      </c>
      <c r="R44" s="44">
        <v>0</v>
      </c>
      <c r="S44" s="44">
        <v>0</v>
      </c>
      <c r="T44" s="44">
        <v>0</v>
      </c>
      <c r="U44" s="44">
        <v>0</v>
      </c>
      <c r="V44" s="44">
        <v>0</v>
      </c>
      <c r="W44" s="44">
        <v>0</v>
      </c>
    </row>
    <row r="45" spans="1:23" x14ac:dyDescent="0.3">
      <c r="A45" s="44" t="s">
        <v>50</v>
      </c>
      <c r="B45" s="45" t="s">
        <v>55</v>
      </c>
      <c r="C45" s="46"/>
      <c r="D45" s="44">
        <v>1</v>
      </c>
      <c r="E45" s="44">
        <v>1</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row>
    <row r="46" spans="1:23" x14ac:dyDescent="0.3">
      <c r="A46" s="44" t="s">
        <v>51</v>
      </c>
      <c r="B46" s="45" t="s">
        <v>55</v>
      </c>
      <c r="C46" s="46"/>
      <c r="D46" s="44">
        <v>1</v>
      </c>
      <c r="E46" s="44">
        <v>1</v>
      </c>
      <c r="F46" s="44">
        <v>0</v>
      </c>
      <c r="G46" s="44">
        <v>0</v>
      </c>
      <c r="H46" s="44">
        <v>0</v>
      </c>
      <c r="I46" s="44">
        <v>0</v>
      </c>
      <c r="J46" s="44">
        <v>0</v>
      </c>
      <c r="K46" s="44">
        <v>0</v>
      </c>
      <c r="L46" s="44">
        <v>0</v>
      </c>
      <c r="M46" s="44">
        <v>0</v>
      </c>
      <c r="N46" s="44">
        <v>0</v>
      </c>
      <c r="O46" s="44">
        <v>0</v>
      </c>
      <c r="P46" s="44">
        <v>0</v>
      </c>
      <c r="Q46" s="44">
        <v>0</v>
      </c>
      <c r="R46" s="44">
        <v>0</v>
      </c>
      <c r="S46" s="44">
        <v>0</v>
      </c>
      <c r="T46" s="44">
        <v>0</v>
      </c>
      <c r="U46" s="44">
        <v>0</v>
      </c>
      <c r="V46" s="44">
        <v>0</v>
      </c>
      <c r="W46" s="44">
        <v>0</v>
      </c>
    </row>
    <row r="47" spans="1:23" x14ac:dyDescent="0.3">
      <c r="A47" s="44" t="s">
        <v>52</v>
      </c>
      <c r="B47" s="45" t="s">
        <v>55</v>
      </c>
      <c r="C47" s="46"/>
      <c r="D47" s="44">
        <v>1</v>
      </c>
      <c r="E47" s="44">
        <v>1</v>
      </c>
      <c r="F47" s="44">
        <v>0</v>
      </c>
      <c r="G47" s="44">
        <v>0</v>
      </c>
      <c r="H47" s="44">
        <v>0</v>
      </c>
      <c r="I47" s="44">
        <v>0</v>
      </c>
      <c r="J47" s="44">
        <v>0</v>
      </c>
      <c r="K47" s="44">
        <v>0</v>
      </c>
      <c r="L47" s="44">
        <v>0</v>
      </c>
      <c r="M47" s="44">
        <v>0</v>
      </c>
      <c r="N47" s="44">
        <v>0</v>
      </c>
      <c r="O47" s="44">
        <v>0</v>
      </c>
      <c r="P47" s="44">
        <v>0</v>
      </c>
      <c r="Q47" s="44">
        <v>0</v>
      </c>
      <c r="R47" s="44">
        <v>0</v>
      </c>
      <c r="S47" s="44">
        <v>0</v>
      </c>
      <c r="T47" s="44">
        <v>0</v>
      </c>
      <c r="U47" s="44">
        <v>0</v>
      </c>
      <c r="V47" s="44">
        <v>0</v>
      </c>
      <c r="W47" s="44">
        <v>0</v>
      </c>
    </row>
    <row r="48" spans="1:23" x14ac:dyDescent="0.3">
      <c r="A48" s="44" t="s">
        <v>53</v>
      </c>
      <c r="B48" s="45" t="s">
        <v>56</v>
      </c>
      <c r="C48" s="46"/>
      <c r="D48" s="44">
        <v>1</v>
      </c>
      <c r="E48" s="44">
        <v>0</v>
      </c>
      <c r="F48" s="44">
        <v>0</v>
      </c>
      <c r="G48" s="44">
        <v>0</v>
      </c>
      <c r="H48" s="44">
        <v>0</v>
      </c>
      <c r="I48" s="44">
        <v>0</v>
      </c>
      <c r="J48" s="44">
        <v>0</v>
      </c>
      <c r="K48" s="44">
        <v>0</v>
      </c>
      <c r="L48" s="44">
        <v>0</v>
      </c>
      <c r="M48" s="44">
        <v>0</v>
      </c>
      <c r="N48" s="44">
        <v>0</v>
      </c>
      <c r="O48" s="44">
        <v>0</v>
      </c>
      <c r="P48" s="44">
        <v>0</v>
      </c>
      <c r="Q48" s="44">
        <v>0</v>
      </c>
      <c r="R48" s="44">
        <v>0</v>
      </c>
      <c r="S48" s="44">
        <v>0</v>
      </c>
      <c r="T48" s="44">
        <v>0</v>
      </c>
      <c r="U48" s="44">
        <v>0</v>
      </c>
      <c r="V48" s="44">
        <v>0</v>
      </c>
      <c r="W48" s="44">
        <v>0</v>
      </c>
    </row>
    <row r="50" spans="1:1" x14ac:dyDescent="0.3">
      <c r="A50" s="100" t="s">
        <v>151</v>
      </c>
    </row>
  </sheetData>
  <autoFilter ref="A1:W48" xr:uid="{3A8DBBC3-2F6E-4F74-9731-6A90B0FA0F89}">
    <sortState xmlns:xlrd2="http://schemas.microsoft.com/office/spreadsheetml/2017/richdata2" ref="A2:W48">
      <sortCondition ref="A1:A48"/>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W50"/>
  <sheetViews>
    <sheetView zoomScaleNormal="100" workbookViewId="0">
      <selection activeCell="D2" sqref="D2"/>
    </sheetView>
  </sheetViews>
  <sheetFormatPr defaultRowHeight="14.4" x14ac:dyDescent="0.3"/>
  <cols>
    <col min="1" max="1" width="12.6640625" customWidth="1"/>
    <col min="2" max="2" width="51.88671875" bestFit="1" customWidth="1"/>
    <col min="3" max="3" width="11.44140625" bestFit="1" customWidth="1"/>
    <col min="4" max="5" width="51.88671875" style="69" bestFit="1" customWidth="1"/>
    <col min="6" max="7" width="49.88671875" style="69" bestFit="1" customWidth="1"/>
    <col min="8" max="23" width="40" style="69" bestFit="1" customWidth="1"/>
  </cols>
  <sheetData>
    <row r="1" spans="1:23" s="11" customFormat="1" ht="13.8" x14ac:dyDescent="0.25">
      <c r="A1" s="42" t="s">
        <v>31</v>
      </c>
      <c r="B1" s="42" t="s">
        <v>147</v>
      </c>
      <c r="C1" s="43" t="s">
        <v>87</v>
      </c>
      <c r="D1" s="98">
        <v>2021</v>
      </c>
      <c r="E1" s="43">
        <v>2022</v>
      </c>
      <c r="F1" s="98">
        <v>2023</v>
      </c>
      <c r="G1" s="43">
        <v>2024</v>
      </c>
      <c r="H1" s="98">
        <v>2025</v>
      </c>
      <c r="I1" s="43">
        <v>2026</v>
      </c>
      <c r="J1" s="98">
        <v>2027</v>
      </c>
      <c r="K1" s="43">
        <v>2028</v>
      </c>
      <c r="L1" s="98">
        <v>2029</v>
      </c>
      <c r="M1" s="43">
        <v>2030</v>
      </c>
      <c r="N1" s="98">
        <v>2031</v>
      </c>
      <c r="O1" s="43">
        <v>2032</v>
      </c>
      <c r="P1" s="98">
        <v>2033</v>
      </c>
      <c r="Q1" s="43">
        <v>2034</v>
      </c>
      <c r="R1" s="98">
        <v>2035</v>
      </c>
      <c r="S1" s="43">
        <v>2036</v>
      </c>
      <c r="T1" s="98">
        <v>2037</v>
      </c>
      <c r="U1" s="43">
        <v>2038</v>
      </c>
      <c r="V1" s="98">
        <v>2039</v>
      </c>
      <c r="W1" s="43">
        <v>2040</v>
      </c>
    </row>
    <row r="2" spans="1:23" x14ac:dyDescent="0.3">
      <c r="A2" s="44" t="s">
        <v>62</v>
      </c>
      <c r="B2" s="45" t="s">
        <v>56</v>
      </c>
      <c r="C2" s="46"/>
      <c r="D2" s="99" t="str">
        <f>IF(DTE_Lifespans_existing!D2=1,Use_case_lifespans!$B2,0)</f>
        <v>Near Earth Robotic - LEO Science</v>
      </c>
      <c r="E2" s="99" t="str">
        <f>IF(DTE_Lifespans_existing!E2=1,Use_case_lifespans!$B2,0)</f>
        <v>Near Earth Robotic - LEO Science</v>
      </c>
      <c r="F2" s="99">
        <f>IF(DTE_Lifespans_existing!F2=1,Use_case_lifespans!$B2,0)</f>
        <v>0</v>
      </c>
      <c r="G2" s="99">
        <f>IF(DTE_Lifespans_existing!G2=1,Use_case_lifespans!$B2,0)</f>
        <v>0</v>
      </c>
      <c r="H2" s="99">
        <f>IF(DTE_Lifespans_existing!H2=1,Use_case_lifespans!$B2,0)</f>
        <v>0</v>
      </c>
      <c r="I2" s="99">
        <f>IF(DTE_Lifespans_existing!I2=1,Use_case_lifespans!$B2,0)</f>
        <v>0</v>
      </c>
      <c r="J2" s="99">
        <f>IF(DTE_Lifespans_existing!J2=1,Use_case_lifespans!$B2,0)</f>
        <v>0</v>
      </c>
      <c r="K2" s="99">
        <f>IF(DTE_Lifespans_existing!K2=1,Use_case_lifespans!$B2,0)</f>
        <v>0</v>
      </c>
      <c r="L2" s="99">
        <f>IF(DTE_Lifespans_existing!L2=1,Use_case_lifespans!$B2,0)</f>
        <v>0</v>
      </c>
      <c r="M2" s="99">
        <f>IF(DTE_Lifespans_existing!M2=1,Use_case_lifespans!$B2,0)</f>
        <v>0</v>
      </c>
      <c r="N2" s="99">
        <f>IF(DTE_Lifespans_existing!N2=1,Use_case_lifespans!$B2,0)</f>
        <v>0</v>
      </c>
      <c r="O2" s="99">
        <f>IF(DTE_Lifespans_existing!O2=1,Use_case_lifespans!$B2,0)</f>
        <v>0</v>
      </c>
      <c r="P2" s="99">
        <f>IF(DTE_Lifespans_existing!P2=1,Use_case_lifespans!$B2,0)</f>
        <v>0</v>
      </c>
      <c r="Q2" s="99">
        <f>IF(DTE_Lifespans_existing!Q2=1,Use_case_lifespans!$B2,0)</f>
        <v>0</v>
      </c>
      <c r="R2" s="99">
        <f>IF(DTE_Lifespans_existing!R2=1,Use_case_lifespans!$B2,0)</f>
        <v>0</v>
      </c>
      <c r="S2" s="99">
        <f>IF(DTE_Lifespans_existing!S2=1,Use_case_lifespans!$B2,0)</f>
        <v>0</v>
      </c>
      <c r="T2" s="99">
        <f>IF(DTE_Lifespans_existing!T2=1,Use_case_lifespans!$B2,0)</f>
        <v>0</v>
      </c>
      <c r="U2" s="99">
        <f>IF(DTE_Lifespans_existing!U2=1,Use_case_lifespans!$B2,0)</f>
        <v>0</v>
      </c>
      <c r="V2" s="99">
        <f>IF(DTE_Lifespans_existing!V2=1,Use_case_lifespans!$B2,0)</f>
        <v>0</v>
      </c>
      <c r="W2" s="99">
        <f>IF(DTE_Lifespans_existing!W2=1,Use_case_lifespans!$B2,0)</f>
        <v>0</v>
      </c>
    </row>
    <row r="3" spans="1:23" x14ac:dyDescent="0.3">
      <c r="A3" s="44" t="s">
        <v>32</v>
      </c>
      <c r="B3" s="45" t="s">
        <v>56</v>
      </c>
      <c r="C3" s="46" t="s">
        <v>88</v>
      </c>
      <c r="D3" s="99" t="str">
        <f>IF(DTE_Lifespans_existing!D3=1,Use_case_lifespans!$B3,0)</f>
        <v>Near Earth Robotic - LEO Science</v>
      </c>
      <c r="E3" s="99" t="str">
        <f>IF(DTE_Lifespans_existing!E3=1,Use_case_lifespans!$B3,0)</f>
        <v>Near Earth Robotic - LEO Science</v>
      </c>
      <c r="F3" s="99" t="str">
        <f>IF(DTE_Lifespans_existing!F3=1,Use_case_lifespans!$B3,0)</f>
        <v>Near Earth Robotic - LEO Science</v>
      </c>
      <c r="G3" s="99" t="str">
        <f>IF(DTE_Lifespans_existing!G3=1,Use_case_lifespans!$B3,0)</f>
        <v>Near Earth Robotic - LEO Science</v>
      </c>
      <c r="H3" s="99">
        <f>IF(DTE_Lifespans_existing!H3=1,Use_case_lifespans!$B3,0)</f>
        <v>0</v>
      </c>
      <c r="I3" s="99">
        <f>IF(DTE_Lifespans_existing!I3=1,Use_case_lifespans!$B3,0)</f>
        <v>0</v>
      </c>
      <c r="J3" s="99">
        <f>IF(DTE_Lifespans_existing!J3=1,Use_case_lifespans!$B3,0)</f>
        <v>0</v>
      </c>
      <c r="K3" s="99">
        <f>IF(DTE_Lifespans_existing!K3=1,Use_case_lifespans!$B3,0)</f>
        <v>0</v>
      </c>
      <c r="L3" s="99">
        <f>IF(DTE_Lifespans_existing!L3=1,Use_case_lifespans!$B3,0)</f>
        <v>0</v>
      </c>
      <c r="M3" s="99">
        <f>IF(DTE_Lifespans_existing!M3=1,Use_case_lifespans!$B3,0)</f>
        <v>0</v>
      </c>
      <c r="N3" s="99">
        <f>IF(DTE_Lifespans_existing!N3=1,Use_case_lifespans!$B3,0)</f>
        <v>0</v>
      </c>
      <c r="O3" s="99">
        <f>IF(DTE_Lifespans_existing!O3=1,Use_case_lifespans!$B3,0)</f>
        <v>0</v>
      </c>
      <c r="P3" s="99">
        <f>IF(DTE_Lifespans_existing!P3=1,Use_case_lifespans!$B3,0)</f>
        <v>0</v>
      </c>
      <c r="Q3" s="99">
        <f>IF(DTE_Lifespans_existing!Q3=1,Use_case_lifespans!$B3,0)</f>
        <v>0</v>
      </c>
      <c r="R3" s="99">
        <f>IF(DTE_Lifespans_existing!R3=1,Use_case_lifespans!$B3,0)</f>
        <v>0</v>
      </c>
      <c r="S3" s="99">
        <f>IF(DTE_Lifespans_existing!S3=1,Use_case_lifespans!$B3,0)</f>
        <v>0</v>
      </c>
      <c r="T3" s="99">
        <f>IF(DTE_Lifespans_existing!T3=1,Use_case_lifespans!$B3,0)</f>
        <v>0</v>
      </c>
      <c r="U3" s="99">
        <f>IF(DTE_Lifespans_existing!U3=1,Use_case_lifespans!$B3,0)</f>
        <v>0</v>
      </c>
      <c r="V3" s="99">
        <f>IF(DTE_Lifespans_existing!V3=1,Use_case_lifespans!$B3,0)</f>
        <v>0</v>
      </c>
      <c r="W3" s="99">
        <f>IF(DTE_Lifespans_existing!W3=1,Use_case_lifespans!$B3,0)</f>
        <v>0</v>
      </c>
    </row>
    <row r="4" spans="1:23" x14ac:dyDescent="0.3">
      <c r="A4" s="44" t="s">
        <v>64</v>
      </c>
      <c r="B4" s="45" t="s">
        <v>56</v>
      </c>
      <c r="C4" s="46" t="s">
        <v>88</v>
      </c>
      <c r="D4" s="99" t="str">
        <f>IF(DTE_Lifespans_existing!D4=1,Use_case_lifespans!$B4,0)</f>
        <v>Near Earth Robotic - LEO Science</v>
      </c>
      <c r="E4" s="99" t="str">
        <f>IF(DTE_Lifespans_existing!E4=1,Use_case_lifespans!$B4,0)</f>
        <v>Near Earth Robotic - LEO Science</v>
      </c>
      <c r="F4" s="99" t="str">
        <f>IF(DTE_Lifespans_existing!F4=1,Use_case_lifespans!$B4,0)</f>
        <v>Near Earth Robotic - LEO Science</v>
      </c>
      <c r="G4" s="99" t="str">
        <f>IF(DTE_Lifespans_existing!G4=1,Use_case_lifespans!$B4,0)</f>
        <v>Near Earth Robotic - LEO Science</v>
      </c>
      <c r="H4" s="99" t="str">
        <f>IF(DTE_Lifespans_existing!H4=1,Use_case_lifespans!$B4,0)</f>
        <v>Near Earth Robotic - LEO Science</v>
      </c>
      <c r="I4" s="99" t="str">
        <f>IF(DTE_Lifespans_existing!I4=1,Use_case_lifespans!$B4,0)</f>
        <v>Near Earth Robotic - LEO Science</v>
      </c>
      <c r="J4" s="99">
        <f>IF(DTE_Lifespans_existing!J4=1,Use_case_lifespans!$B4,0)</f>
        <v>0</v>
      </c>
      <c r="K4" s="99">
        <f>IF(DTE_Lifespans_existing!K4=1,Use_case_lifespans!$B4,0)</f>
        <v>0</v>
      </c>
      <c r="L4" s="99">
        <f>IF(DTE_Lifespans_existing!L4=1,Use_case_lifespans!$B4,0)</f>
        <v>0</v>
      </c>
      <c r="M4" s="99">
        <f>IF(DTE_Lifespans_existing!M4=1,Use_case_lifespans!$B4,0)</f>
        <v>0</v>
      </c>
      <c r="N4" s="99">
        <f>IF(DTE_Lifespans_existing!N4=1,Use_case_lifespans!$B4,0)</f>
        <v>0</v>
      </c>
      <c r="O4" s="99">
        <f>IF(DTE_Lifespans_existing!O4=1,Use_case_lifespans!$B4,0)</f>
        <v>0</v>
      </c>
      <c r="P4" s="99">
        <f>IF(DTE_Lifespans_existing!P4=1,Use_case_lifespans!$B4,0)</f>
        <v>0</v>
      </c>
      <c r="Q4" s="99">
        <f>IF(DTE_Lifespans_existing!Q4=1,Use_case_lifespans!$B4,0)</f>
        <v>0</v>
      </c>
      <c r="R4" s="99">
        <f>IF(DTE_Lifespans_existing!R4=1,Use_case_lifespans!$B4,0)</f>
        <v>0</v>
      </c>
      <c r="S4" s="99">
        <f>IF(DTE_Lifespans_existing!S4=1,Use_case_lifespans!$B4,0)</f>
        <v>0</v>
      </c>
      <c r="T4" s="99">
        <f>IF(DTE_Lifespans_existing!T4=1,Use_case_lifespans!$B4,0)</f>
        <v>0</v>
      </c>
      <c r="U4" s="99">
        <f>IF(DTE_Lifespans_existing!U4=1,Use_case_lifespans!$B4,0)</f>
        <v>0</v>
      </c>
      <c r="V4" s="99">
        <f>IF(DTE_Lifespans_existing!V4=1,Use_case_lifespans!$B4,0)</f>
        <v>0</v>
      </c>
      <c r="W4" s="99">
        <f>IF(DTE_Lifespans_existing!W4=1,Use_case_lifespans!$B4,0)</f>
        <v>0</v>
      </c>
    </row>
    <row r="5" spans="1:23" x14ac:dyDescent="0.3">
      <c r="A5" s="44" t="s">
        <v>65</v>
      </c>
      <c r="B5" s="50" t="s">
        <v>58</v>
      </c>
      <c r="C5" s="46"/>
      <c r="D5" s="99" t="str">
        <f>IF(DTE_Lifespans_existing!D5=1,Use_case_lifespans!$B5,0)</f>
        <v>Human Space Flight</v>
      </c>
      <c r="E5" s="99" t="str">
        <f>IF(DTE_Lifespans_existing!E5=1,Use_case_lifespans!$B5,0)</f>
        <v>Human Space Flight</v>
      </c>
      <c r="F5" s="99" t="str">
        <f>IF(DTE_Lifespans_existing!F5=1,Use_case_lifespans!$B5,0)</f>
        <v>Human Space Flight</v>
      </c>
      <c r="G5" s="99" t="str">
        <f>IF(DTE_Lifespans_existing!G5=1,Use_case_lifespans!$B5,0)</f>
        <v>Human Space Flight</v>
      </c>
      <c r="H5" s="99" t="str">
        <f>IF(DTE_Lifespans_existing!H5=1,Use_case_lifespans!$B5,0)</f>
        <v>Human Space Flight</v>
      </c>
      <c r="I5" s="99" t="str">
        <f>IF(DTE_Lifespans_existing!I5=1,Use_case_lifespans!$B5,0)</f>
        <v>Human Space Flight</v>
      </c>
      <c r="J5" s="99" t="str">
        <f>IF(DTE_Lifespans_existing!J5=1,Use_case_lifespans!$B5,0)</f>
        <v>Human Space Flight</v>
      </c>
      <c r="K5" s="99" t="str">
        <f>IF(DTE_Lifespans_existing!K5=1,Use_case_lifespans!$B5,0)</f>
        <v>Human Space Flight</v>
      </c>
      <c r="L5" s="99" t="str">
        <f>IF(DTE_Lifespans_existing!L5=1,Use_case_lifespans!$B5,0)</f>
        <v>Human Space Flight</v>
      </c>
      <c r="M5" s="99" t="str">
        <f>IF(DTE_Lifespans_existing!M5=1,Use_case_lifespans!$B5,0)</f>
        <v>Human Space Flight</v>
      </c>
      <c r="N5" s="99" t="str">
        <f>IF(DTE_Lifespans_existing!N5=1,Use_case_lifespans!$B5,0)</f>
        <v>Human Space Flight</v>
      </c>
      <c r="O5" s="99" t="str">
        <f>IF(DTE_Lifespans_existing!O5=1,Use_case_lifespans!$B5,0)</f>
        <v>Human Space Flight</v>
      </c>
      <c r="P5" s="99" t="str">
        <f>IF(DTE_Lifespans_existing!P5=1,Use_case_lifespans!$B5,0)</f>
        <v>Human Space Flight</v>
      </c>
      <c r="Q5" s="99" t="str">
        <f>IF(DTE_Lifespans_existing!Q5=1,Use_case_lifespans!$B5,0)</f>
        <v>Human Space Flight</v>
      </c>
      <c r="R5" s="99" t="str">
        <f>IF(DTE_Lifespans_existing!R5=1,Use_case_lifespans!$B5,0)</f>
        <v>Human Space Flight</v>
      </c>
      <c r="S5" s="99" t="str">
        <f>IF(DTE_Lifespans_existing!S5=1,Use_case_lifespans!$B5,0)</f>
        <v>Human Space Flight</v>
      </c>
      <c r="T5" s="99" t="str">
        <f>IF(DTE_Lifespans_existing!T5=1,Use_case_lifespans!$B5,0)</f>
        <v>Human Space Flight</v>
      </c>
      <c r="U5" s="99" t="str">
        <f>IF(DTE_Lifespans_existing!U5=1,Use_case_lifespans!$B5,0)</f>
        <v>Human Space Flight</v>
      </c>
      <c r="V5" s="99" t="str">
        <f>IF(DTE_Lifespans_existing!V5=1,Use_case_lifespans!$B5,0)</f>
        <v>Human Space Flight</v>
      </c>
      <c r="W5" s="99" t="str">
        <f>IF(DTE_Lifespans_existing!W5=1,Use_case_lifespans!$B5,0)</f>
        <v>Human Space Flight</v>
      </c>
    </row>
    <row r="6" spans="1:23" x14ac:dyDescent="0.3">
      <c r="A6" s="44" t="s">
        <v>66</v>
      </c>
      <c r="B6" s="51" t="s">
        <v>57</v>
      </c>
      <c r="C6" s="46" t="s">
        <v>88</v>
      </c>
      <c r="D6" s="99" t="str">
        <f>IF(DTE_Lifespans_existing!D6=1,Use_case_lifespans!$B6,0)</f>
        <v>Launch Events</v>
      </c>
      <c r="E6" s="99" t="str">
        <f>IF(DTE_Lifespans_existing!E6=1,Use_case_lifespans!$B6,0)</f>
        <v>Launch Events</v>
      </c>
      <c r="F6" s="99" t="str">
        <f>IF(DTE_Lifespans_existing!F6=1,Use_case_lifespans!$B6,0)</f>
        <v>Launch Events</v>
      </c>
      <c r="G6" s="99" t="str">
        <f>IF(DTE_Lifespans_existing!G6=1,Use_case_lifespans!$B6,0)</f>
        <v>Launch Events</v>
      </c>
      <c r="H6" s="99">
        <f>IF(DTE_Lifespans_existing!H6=1,Use_case_lifespans!$B6,0)</f>
        <v>0</v>
      </c>
      <c r="I6" s="99">
        <f>IF(DTE_Lifespans_existing!I6=1,Use_case_lifespans!$B6,0)</f>
        <v>0</v>
      </c>
      <c r="J6" s="99">
        <f>IF(DTE_Lifespans_existing!J6=1,Use_case_lifespans!$B6,0)</f>
        <v>0</v>
      </c>
      <c r="K6" s="99">
        <f>IF(DTE_Lifespans_existing!K6=1,Use_case_lifespans!$B6,0)</f>
        <v>0</v>
      </c>
      <c r="L6" s="99">
        <f>IF(DTE_Lifespans_existing!L6=1,Use_case_lifespans!$B6,0)</f>
        <v>0</v>
      </c>
      <c r="M6" s="99">
        <f>IF(DTE_Lifespans_existing!M6=1,Use_case_lifespans!$B6,0)</f>
        <v>0</v>
      </c>
      <c r="N6" s="99">
        <f>IF(DTE_Lifespans_existing!N6=1,Use_case_lifespans!$B6,0)</f>
        <v>0</v>
      </c>
      <c r="O6" s="99">
        <f>IF(DTE_Lifespans_existing!O6=1,Use_case_lifespans!$B6,0)</f>
        <v>0</v>
      </c>
      <c r="P6" s="99">
        <f>IF(DTE_Lifespans_existing!P6=1,Use_case_lifespans!$B6,0)</f>
        <v>0</v>
      </c>
      <c r="Q6" s="99">
        <f>IF(DTE_Lifespans_existing!Q6=1,Use_case_lifespans!$B6,0)</f>
        <v>0</v>
      </c>
      <c r="R6" s="99">
        <f>IF(DTE_Lifespans_existing!R6=1,Use_case_lifespans!$B6,0)</f>
        <v>0</v>
      </c>
      <c r="S6" s="99">
        <f>IF(DTE_Lifespans_existing!S6=1,Use_case_lifespans!$B6,0)</f>
        <v>0</v>
      </c>
      <c r="T6" s="99">
        <f>IF(DTE_Lifespans_existing!T6=1,Use_case_lifespans!$B6,0)</f>
        <v>0</v>
      </c>
      <c r="U6" s="99">
        <f>IF(DTE_Lifespans_existing!U6=1,Use_case_lifespans!$B6,0)</f>
        <v>0</v>
      </c>
      <c r="V6" s="99">
        <f>IF(DTE_Lifespans_existing!V6=1,Use_case_lifespans!$B6,0)</f>
        <v>0</v>
      </c>
      <c r="W6" s="99">
        <f>IF(DTE_Lifespans_existing!W6=1,Use_case_lifespans!$B6,0)</f>
        <v>0</v>
      </c>
    </row>
    <row r="7" spans="1:23" x14ac:dyDescent="0.3">
      <c r="A7" s="44" t="s">
        <v>67</v>
      </c>
      <c r="B7" s="45" t="s">
        <v>56</v>
      </c>
      <c r="C7" s="46" t="s">
        <v>88</v>
      </c>
      <c r="D7" s="99" t="str">
        <f>IF(DTE_Lifespans_existing!D7=1,Use_case_lifespans!$B7,0)</f>
        <v>Near Earth Robotic - LEO Science</v>
      </c>
      <c r="E7" s="99" t="str">
        <f>IF(DTE_Lifespans_existing!E7=1,Use_case_lifespans!$B7,0)</f>
        <v>Near Earth Robotic - LEO Science</v>
      </c>
      <c r="F7" s="99" t="str">
        <f>IF(DTE_Lifespans_existing!F7=1,Use_case_lifespans!$B7,0)</f>
        <v>Near Earth Robotic - LEO Science</v>
      </c>
      <c r="G7" s="99" t="str">
        <f>IF(DTE_Lifespans_existing!G7=1,Use_case_lifespans!$B7,0)</f>
        <v>Near Earth Robotic - LEO Science</v>
      </c>
      <c r="H7" s="99" t="str">
        <f>IF(DTE_Lifespans_existing!H7=1,Use_case_lifespans!$B7,0)</f>
        <v>Near Earth Robotic - LEO Science</v>
      </c>
      <c r="I7" s="99" t="str">
        <f>IF(DTE_Lifespans_existing!I7=1,Use_case_lifespans!$B7,0)</f>
        <v>Near Earth Robotic - LEO Science</v>
      </c>
      <c r="J7" s="99">
        <f>IF(DTE_Lifespans_existing!J7=1,Use_case_lifespans!$B7,0)</f>
        <v>0</v>
      </c>
      <c r="K7" s="99">
        <f>IF(DTE_Lifespans_existing!K7=1,Use_case_lifespans!$B7,0)</f>
        <v>0</v>
      </c>
      <c r="L7" s="99">
        <f>IF(DTE_Lifespans_existing!L7=1,Use_case_lifespans!$B7,0)</f>
        <v>0</v>
      </c>
      <c r="M7" s="99">
        <f>IF(DTE_Lifespans_existing!M7=1,Use_case_lifespans!$B7,0)</f>
        <v>0</v>
      </c>
      <c r="N7" s="99">
        <f>IF(DTE_Lifespans_existing!N7=1,Use_case_lifespans!$B7,0)</f>
        <v>0</v>
      </c>
      <c r="O7" s="99">
        <f>IF(DTE_Lifespans_existing!O7=1,Use_case_lifespans!$B7,0)</f>
        <v>0</v>
      </c>
      <c r="P7" s="99">
        <f>IF(DTE_Lifespans_existing!P7=1,Use_case_lifespans!$B7,0)</f>
        <v>0</v>
      </c>
      <c r="Q7" s="99">
        <f>IF(DTE_Lifespans_existing!Q7=1,Use_case_lifespans!$B7,0)</f>
        <v>0</v>
      </c>
      <c r="R7" s="99">
        <f>IF(DTE_Lifespans_existing!R7=1,Use_case_lifespans!$B7,0)</f>
        <v>0</v>
      </c>
      <c r="S7" s="99">
        <f>IF(DTE_Lifespans_existing!S7=1,Use_case_lifespans!$B7,0)</f>
        <v>0</v>
      </c>
      <c r="T7" s="99">
        <f>IF(DTE_Lifespans_existing!T7=1,Use_case_lifespans!$B7,0)</f>
        <v>0</v>
      </c>
      <c r="U7" s="99">
        <f>IF(DTE_Lifespans_existing!U7=1,Use_case_lifespans!$B7,0)</f>
        <v>0</v>
      </c>
      <c r="V7" s="99">
        <f>IF(DTE_Lifespans_existing!V7=1,Use_case_lifespans!$B7,0)</f>
        <v>0</v>
      </c>
      <c r="W7" s="99">
        <f>IF(DTE_Lifespans_existing!W7=1,Use_case_lifespans!$B7,0)</f>
        <v>0</v>
      </c>
    </row>
    <row r="8" spans="1:23" x14ac:dyDescent="0.3">
      <c r="A8" s="44" t="s">
        <v>33</v>
      </c>
      <c r="B8" s="52" t="s">
        <v>63</v>
      </c>
      <c r="C8" s="46" t="s">
        <v>88</v>
      </c>
      <c r="D8" s="99" t="str">
        <f>IF(DTE_Lifespans_existing!D8=1,Use_case_lifespans!$B8,0)</f>
        <v>???</v>
      </c>
      <c r="E8" s="99" t="str">
        <f>IF(DTE_Lifespans_existing!E8=1,Use_case_lifespans!$B8,0)</f>
        <v>???</v>
      </c>
      <c r="F8" s="99" t="str">
        <f>IF(DTE_Lifespans_existing!F8=1,Use_case_lifespans!$B8,0)</f>
        <v>???</v>
      </c>
      <c r="G8" s="99" t="str">
        <f>IF(DTE_Lifespans_existing!G8=1,Use_case_lifespans!$B8,0)</f>
        <v>???</v>
      </c>
      <c r="H8" s="99" t="str">
        <f>IF(DTE_Lifespans_existing!H8=1,Use_case_lifespans!$B8,0)</f>
        <v>???</v>
      </c>
      <c r="I8" s="99" t="str">
        <f>IF(DTE_Lifespans_existing!I8=1,Use_case_lifespans!$B8,0)</f>
        <v>???</v>
      </c>
      <c r="J8" s="99" t="str">
        <f>IF(DTE_Lifespans_existing!J8=1,Use_case_lifespans!$B8,0)</f>
        <v>???</v>
      </c>
      <c r="K8" s="99" t="str">
        <f>IF(DTE_Lifespans_existing!K8=1,Use_case_lifespans!$B8,0)</f>
        <v>???</v>
      </c>
      <c r="L8" s="99" t="str">
        <f>IF(DTE_Lifespans_existing!L8=1,Use_case_lifespans!$B8,0)</f>
        <v>???</v>
      </c>
      <c r="M8" s="99" t="str">
        <f>IF(DTE_Lifespans_existing!M8=1,Use_case_lifespans!$B8,0)</f>
        <v>???</v>
      </c>
      <c r="N8" s="99" t="str">
        <f>IF(DTE_Lifespans_existing!N8=1,Use_case_lifespans!$B8,0)</f>
        <v>???</v>
      </c>
      <c r="O8" s="99" t="str">
        <f>IF(DTE_Lifespans_existing!O8=1,Use_case_lifespans!$B8,0)</f>
        <v>???</v>
      </c>
      <c r="P8" s="99" t="str">
        <f>IF(DTE_Lifespans_existing!P8=1,Use_case_lifespans!$B8,0)</f>
        <v>???</v>
      </c>
      <c r="Q8" s="99" t="str">
        <f>IF(DTE_Lifespans_existing!Q8=1,Use_case_lifespans!$B8,0)</f>
        <v>???</v>
      </c>
      <c r="R8" s="99" t="str">
        <f>IF(DTE_Lifespans_existing!R8=1,Use_case_lifespans!$B8,0)</f>
        <v>???</v>
      </c>
      <c r="S8" s="99" t="str">
        <f>IF(DTE_Lifespans_existing!S8=1,Use_case_lifespans!$B8,0)</f>
        <v>???</v>
      </c>
      <c r="T8" s="99" t="str">
        <f>IF(DTE_Lifespans_existing!T8=1,Use_case_lifespans!$B8,0)</f>
        <v>???</v>
      </c>
      <c r="U8" s="99" t="str">
        <f>IF(DTE_Lifespans_existing!U8=1,Use_case_lifespans!$B8,0)</f>
        <v>???</v>
      </c>
      <c r="V8" s="99" t="str">
        <f>IF(DTE_Lifespans_existing!V8=1,Use_case_lifespans!$B8,0)</f>
        <v>???</v>
      </c>
      <c r="W8" s="99" t="str">
        <f>IF(DTE_Lifespans_existing!W8=1,Use_case_lifespans!$B8,0)</f>
        <v>???</v>
      </c>
    </row>
    <row r="9" spans="1:23" x14ac:dyDescent="0.3">
      <c r="A9" s="44" t="s">
        <v>68</v>
      </c>
      <c r="B9" s="45" t="s">
        <v>56</v>
      </c>
      <c r="C9" s="46"/>
      <c r="D9" s="99">
        <f>IF(DTE_Lifespans_existing!D9=1,Use_case_lifespans!$B9,0)</f>
        <v>0</v>
      </c>
      <c r="E9" s="99">
        <f>IF(DTE_Lifespans_existing!E9=1,Use_case_lifespans!$B9,0)</f>
        <v>0</v>
      </c>
      <c r="F9" s="99">
        <f>IF(DTE_Lifespans_existing!F9=1,Use_case_lifespans!$B9,0)</f>
        <v>0</v>
      </c>
      <c r="G9" s="99">
        <f>IF(DTE_Lifespans_existing!G9=1,Use_case_lifespans!$B9,0)</f>
        <v>0</v>
      </c>
      <c r="H9" s="99">
        <f>IF(DTE_Lifespans_existing!H9=1,Use_case_lifespans!$B9,0)</f>
        <v>0</v>
      </c>
      <c r="I9" s="99">
        <f>IF(DTE_Lifespans_existing!I9=1,Use_case_lifespans!$B9,0)</f>
        <v>0</v>
      </c>
      <c r="J9" s="99">
        <f>IF(DTE_Lifespans_existing!J9=1,Use_case_lifespans!$B9,0)</f>
        <v>0</v>
      </c>
      <c r="K9" s="99">
        <f>IF(DTE_Lifespans_existing!K9=1,Use_case_lifespans!$B9,0)</f>
        <v>0</v>
      </c>
      <c r="L9" s="99">
        <f>IF(DTE_Lifespans_existing!L9=1,Use_case_lifespans!$B9,0)</f>
        <v>0</v>
      </c>
      <c r="M9" s="99">
        <f>IF(DTE_Lifespans_existing!M9=1,Use_case_lifespans!$B9,0)</f>
        <v>0</v>
      </c>
      <c r="N9" s="99">
        <f>IF(DTE_Lifespans_existing!N9=1,Use_case_lifespans!$B9,0)</f>
        <v>0</v>
      </c>
      <c r="O9" s="99">
        <f>IF(DTE_Lifespans_existing!O9=1,Use_case_lifespans!$B9,0)</f>
        <v>0</v>
      </c>
      <c r="P9" s="99">
        <f>IF(DTE_Lifespans_existing!P9=1,Use_case_lifespans!$B9,0)</f>
        <v>0</v>
      </c>
      <c r="Q9" s="99">
        <f>IF(DTE_Lifespans_existing!Q9=1,Use_case_lifespans!$B9,0)</f>
        <v>0</v>
      </c>
      <c r="R9" s="99">
        <f>IF(DTE_Lifespans_existing!R9=1,Use_case_lifespans!$B9,0)</f>
        <v>0</v>
      </c>
      <c r="S9" s="99">
        <f>IF(DTE_Lifespans_existing!S9=1,Use_case_lifespans!$B9,0)</f>
        <v>0</v>
      </c>
      <c r="T9" s="99">
        <f>IF(DTE_Lifespans_existing!T9=1,Use_case_lifespans!$B9,0)</f>
        <v>0</v>
      </c>
      <c r="U9" s="99">
        <f>IF(DTE_Lifespans_existing!U9=1,Use_case_lifespans!$B9,0)</f>
        <v>0</v>
      </c>
      <c r="V9" s="99">
        <f>IF(DTE_Lifespans_existing!V9=1,Use_case_lifespans!$B9,0)</f>
        <v>0</v>
      </c>
      <c r="W9" s="99">
        <f>IF(DTE_Lifespans_existing!W9=1,Use_case_lifespans!$B9,0)</f>
        <v>0</v>
      </c>
    </row>
    <row r="10" spans="1:23" x14ac:dyDescent="0.3">
      <c r="A10" s="44" t="s">
        <v>69</v>
      </c>
      <c r="B10" s="51" t="s">
        <v>58</v>
      </c>
      <c r="C10" s="46" t="s">
        <v>88</v>
      </c>
      <c r="D10" s="99" t="str">
        <f>IF(DTE_Lifespans_existing!D10=1,Use_case_lifespans!$B10,0)</f>
        <v>Human Space Flight</v>
      </c>
      <c r="E10" s="99" t="str">
        <f>IF(DTE_Lifespans_existing!E10=1,Use_case_lifespans!$B10,0)</f>
        <v>Human Space Flight</v>
      </c>
      <c r="F10" s="99" t="str">
        <f>IF(DTE_Lifespans_existing!F10=1,Use_case_lifespans!$B10,0)</f>
        <v>Human Space Flight</v>
      </c>
      <c r="G10" s="99" t="str">
        <f>IF(DTE_Lifespans_existing!G10=1,Use_case_lifespans!$B10,0)</f>
        <v>Human Space Flight</v>
      </c>
      <c r="H10" s="99" t="str">
        <f>IF(DTE_Lifespans_existing!H10=1,Use_case_lifespans!$B10,0)</f>
        <v>Human Space Flight</v>
      </c>
      <c r="I10" s="99" t="str">
        <f>IF(DTE_Lifespans_existing!I10=1,Use_case_lifespans!$B10,0)</f>
        <v>Human Space Flight</v>
      </c>
      <c r="J10" s="99" t="str">
        <f>IF(DTE_Lifespans_existing!J10=1,Use_case_lifespans!$B10,0)</f>
        <v>Human Space Flight</v>
      </c>
      <c r="K10" s="99" t="str">
        <f>IF(DTE_Lifespans_existing!K10=1,Use_case_lifespans!$B10,0)</f>
        <v>Human Space Flight</v>
      </c>
      <c r="L10" s="99" t="str">
        <f>IF(DTE_Lifespans_existing!L10=1,Use_case_lifespans!$B10,0)</f>
        <v>Human Space Flight</v>
      </c>
      <c r="M10" s="99" t="str">
        <f>IF(DTE_Lifespans_existing!M10=1,Use_case_lifespans!$B10,0)</f>
        <v>Human Space Flight</v>
      </c>
      <c r="N10" s="99">
        <f>IF(DTE_Lifespans_existing!N10=1,Use_case_lifespans!$B10,0)</f>
        <v>0</v>
      </c>
      <c r="O10" s="99">
        <f>IF(DTE_Lifespans_existing!O10=1,Use_case_lifespans!$B10,0)</f>
        <v>0</v>
      </c>
      <c r="P10" s="99">
        <f>IF(DTE_Lifespans_existing!P10=1,Use_case_lifespans!$B10,0)</f>
        <v>0</v>
      </c>
      <c r="Q10" s="99">
        <f>IF(DTE_Lifespans_existing!Q10=1,Use_case_lifespans!$B10,0)</f>
        <v>0</v>
      </c>
      <c r="R10" s="99">
        <f>IF(DTE_Lifespans_existing!R10=1,Use_case_lifespans!$B10,0)</f>
        <v>0</v>
      </c>
      <c r="S10" s="99">
        <f>IF(DTE_Lifespans_existing!S10=1,Use_case_lifespans!$B10,0)</f>
        <v>0</v>
      </c>
      <c r="T10" s="99">
        <f>IF(DTE_Lifespans_existing!T10=1,Use_case_lifespans!$B10,0)</f>
        <v>0</v>
      </c>
      <c r="U10" s="99">
        <f>IF(DTE_Lifespans_existing!U10=1,Use_case_lifespans!$B10,0)</f>
        <v>0</v>
      </c>
      <c r="V10" s="99">
        <f>IF(DTE_Lifespans_existing!V10=1,Use_case_lifespans!$B10,0)</f>
        <v>0</v>
      </c>
      <c r="W10" s="99">
        <f>IF(DTE_Lifespans_existing!W10=1,Use_case_lifespans!$B10,0)</f>
        <v>0</v>
      </c>
    </row>
    <row r="11" spans="1:23" x14ac:dyDescent="0.3">
      <c r="A11" s="44" t="s">
        <v>70</v>
      </c>
      <c r="B11" s="51" t="s">
        <v>57</v>
      </c>
      <c r="C11" s="46"/>
      <c r="D11" s="99" t="str">
        <f>IF(DTE_Lifespans_existing!D11=1,Use_case_lifespans!$B11,0)</f>
        <v>Launch Events</v>
      </c>
      <c r="E11" s="99" t="str">
        <f>IF(DTE_Lifespans_existing!E11=1,Use_case_lifespans!$B11,0)</f>
        <v>Launch Events</v>
      </c>
      <c r="F11" s="99" t="str">
        <f>IF(DTE_Lifespans_existing!F11=1,Use_case_lifespans!$B11,0)</f>
        <v>Launch Events</v>
      </c>
      <c r="G11" s="99" t="str">
        <f>IF(DTE_Lifespans_existing!G11=1,Use_case_lifespans!$B11,0)</f>
        <v>Launch Events</v>
      </c>
      <c r="H11" s="99" t="str">
        <f>IF(DTE_Lifespans_existing!H11=1,Use_case_lifespans!$B11,0)</f>
        <v>Launch Events</v>
      </c>
      <c r="I11" s="99" t="str">
        <f>IF(DTE_Lifespans_existing!I11=1,Use_case_lifespans!$B11,0)</f>
        <v>Launch Events</v>
      </c>
      <c r="J11" s="99" t="str">
        <f>IF(DTE_Lifespans_existing!J11=1,Use_case_lifespans!$B11,0)</f>
        <v>Launch Events</v>
      </c>
      <c r="K11" s="99" t="str">
        <f>IF(DTE_Lifespans_existing!K11=1,Use_case_lifespans!$B11,0)</f>
        <v>Launch Events</v>
      </c>
      <c r="L11" s="99" t="str">
        <f>IF(DTE_Lifespans_existing!L11=1,Use_case_lifespans!$B11,0)</f>
        <v>Launch Events</v>
      </c>
      <c r="M11" s="99" t="str">
        <f>IF(DTE_Lifespans_existing!M11=1,Use_case_lifespans!$B11,0)</f>
        <v>Launch Events</v>
      </c>
      <c r="N11" s="99" t="str">
        <f>IF(DTE_Lifespans_existing!N11=1,Use_case_lifespans!$B11,0)</f>
        <v>Launch Events</v>
      </c>
      <c r="O11" s="99" t="str">
        <f>IF(DTE_Lifespans_existing!O11=1,Use_case_lifespans!$B11,0)</f>
        <v>Launch Events</v>
      </c>
      <c r="P11" s="99" t="str">
        <f>IF(DTE_Lifespans_existing!P11=1,Use_case_lifespans!$B11,0)</f>
        <v>Launch Events</v>
      </c>
      <c r="Q11" s="99" t="str">
        <f>IF(DTE_Lifespans_existing!Q11=1,Use_case_lifespans!$B11,0)</f>
        <v>Launch Events</v>
      </c>
      <c r="R11" s="99" t="str">
        <f>IF(DTE_Lifespans_existing!R11=1,Use_case_lifespans!$B11,0)</f>
        <v>Launch Events</v>
      </c>
      <c r="S11" s="99" t="str">
        <f>IF(DTE_Lifespans_existing!S11=1,Use_case_lifespans!$B11,0)</f>
        <v>Launch Events</v>
      </c>
      <c r="T11" s="99" t="str">
        <f>IF(DTE_Lifespans_existing!T11=1,Use_case_lifespans!$B11,0)</f>
        <v>Launch Events</v>
      </c>
      <c r="U11" s="99" t="str">
        <f>IF(DTE_Lifespans_existing!U11=1,Use_case_lifespans!$B11,0)</f>
        <v>Launch Events</v>
      </c>
      <c r="V11" s="99" t="str">
        <f>IF(DTE_Lifespans_existing!V11=1,Use_case_lifespans!$B11,0)</f>
        <v>Launch Events</v>
      </c>
      <c r="W11" s="99" t="str">
        <f>IF(DTE_Lifespans_existing!W11=1,Use_case_lifespans!$B11,0)</f>
        <v>Launch Events</v>
      </c>
    </row>
    <row r="12" spans="1:23" x14ac:dyDescent="0.3">
      <c r="A12" s="44" t="s">
        <v>71</v>
      </c>
      <c r="B12" s="50" t="s">
        <v>58</v>
      </c>
      <c r="C12" s="46"/>
      <c r="D12" s="99" t="str">
        <f>IF(DTE_Lifespans_existing!D12=1,Use_case_lifespans!$B12,0)</f>
        <v>Human Space Flight</v>
      </c>
      <c r="E12" s="99" t="str">
        <f>IF(DTE_Lifespans_existing!E12=1,Use_case_lifespans!$B12,0)</f>
        <v>Human Space Flight</v>
      </c>
      <c r="F12" s="99" t="str">
        <f>IF(DTE_Lifespans_existing!F12=1,Use_case_lifespans!$B12,0)</f>
        <v>Human Space Flight</v>
      </c>
      <c r="G12" s="99" t="str">
        <f>IF(DTE_Lifespans_existing!G12=1,Use_case_lifespans!$B12,0)</f>
        <v>Human Space Flight</v>
      </c>
      <c r="H12" s="99" t="str">
        <f>IF(DTE_Lifespans_existing!H12=1,Use_case_lifespans!$B12,0)</f>
        <v>Human Space Flight</v>
      </c>
      <c r="I12" s="99" t="str">
        <f>IF(DTE_Lifespans_existing!I12=1,Use_case_lifespans!$B12,0)</f>
        <v>Human Space Flight</v>
      </c>
      <c r="J12" s="99" t="str">
        <f>IF(DTE_Lifespans_existing!J12=1,Use_case_lifespans!$B12,0)</f>
        <v>Human Space Flight</v>
      </c>
      <c r="K12" s="99" t="str">
        <f>IF(DTE_Lifespans_existing!K12=1,Use_case_lifespans!$B12,0)</f>
        <v>Human Space Flight</v>
      </c>
      <c r="L12" s="99" t="str">
        <f>IF(DTE_Lifespans_existing!L12=1,Use_case_lifespans!$B12,0)</f>
        <v>Human Space Flight</v>
      </c>
      <c r="M12" s="99" t="str">
        <f>IF(DTE_Lifespans_existing!M12=1,Use_case_lifespans!$B12,0)</f>
        <v>Human Space Flight</v>
      </c>
      <c r="N12" s="99" t="str">
        <f>IF(DTE_Lifespans_existing!N12=1,Use_case_lifespans!$B12,0)</f>
        <v>Human Space Flight</v>
      </c>
      <c r="O12" s="99" t="str">
        <f>IF(DTE_Lifespans_existing!O12=1,Use_case_lifespans!$B12,0)</f>
        <v>Human Space Flight</v>
      </c>
      <c r="P12" s="99" t="str">
        <f>IF(DTE_Lifespans_existing!P12=1,Use_case_lifespans!$B12,0)</f>
        <v>Human Space Flight</v>
      </c>
      <c r="Q12" s="99" t="str">
        <f>IF(DTE_Lifespans_existing!Q12=1,Use_case_lifespans!$B12,0)</f>
        <v>Human Space Flight</v>
      </c>
      <c r="R12" s="99" t="str">
        <f>IF(DTE_Lifespans_existing!R12=1,Use_case_lifespans!$B12,0)</f>
        <v>Human Space Flight</v>
      </c>
      <c r="S12" s="99" t="str">
        <f>IF(DTE_Lifespans_existing!S12=1,Use_case_lifespans!$B12,0)</f>
        <v>Human Space Flight</v>
      </c>
      <c r="T12" s="99" t="str">
        <f>IF(DTE_Lifespans_existing!T12=1,Use_case_lifespans!$B12,0)</f>
        <v>Human Space Flight</v>
      </c>
      <c r="U12" s="99" t="str">
        <f>IF(DTE_Lifespans_existing!U12=1,Use_case_lifespans!$B12,0)</f>
        <v>Human Space Flight</v>
      </c>
      <c r="V12" s="99" t="str">
        <f>IF(DTE_Lifespans_existing!V12=1,Use_case_lifespans!$B12,0)</f>
        <v>Human Space Flight</v>
      </c>
      <c r="W12" s="99" t="str">
        <f>IF(DTE_Lifespans_existing!W12=1,Use_case_lifespans!$B12,0)</f>
        <v>Human Space Flight</v>
      </c>
    </row>
    <row r="13" spans="1:23" x14ac:dyDescent="0.3">
      <c r="A13" s="44" t="s">
        <v>81</v>
      </c>
      <c r="B13" s="52" t="s">
        <v>63</v>
      </c>
      <c r="C13" s="46"/>
      <c r="D13" s="99" t="str">
        <f>IF(DTE_Lifespans_existing!D13=1,Use_case_lifespans!$B13,0)</f>
        <v>???</v>
      </c>
      <c r="E13" s="99" t="str">
        <f>IF(DTE_Lifespans_existing!E13=1,Use_case_lifespans!$B13,0)</f>
        <v>???</v>
      </c>
      <c r="F13" s="99" t="str">
        <f>IF(DTE_Lifespans_existing!F13=1,Use_case_lifespans!$B13,0)</f>
        <v>???</v>
      </c>
      <c r="G13" s="99">
        <f>IF(DTE_Lifespans_existing!G13=1,Use_case_lifespans!$B13,0)</f>
        <v>0</v>
      </c>
      <c r="H13" s="99">
        <f>IF(DTE_Lifespans_existing!H13=1,Use_case_lifespans!$B13,0)</f>
        <v>0</v>
      </c>
      <c r="I13" s="99">
        <f>IF(DTE_Lifespans_existing!I13=1,Use_case_lifespans!$B13,0)</f>
        <v>0</v>
      </c>
      <c r="J13" s="99">
        <f>IF(DTE_Lifespans_existing!J13=1,Use_case_lifespans!$B13,0)</f>
        <v>0</v>
      </c>
      <c r="K13" s="99">
        <f>IF(DTE_Lifespans_existing!K13=1,Use_case_lifespans!$B13,0)</f>
        <v>0</v>
      </c>
      <c r="L13" s="99">
        <f>IF(DTE_Lifespans_existing!L13=1,Use_case_lifespans!$B13,0)</f>
        <v>0</v>
      </c>
      <c r="M13" s="99">
        <f>IF(DTE_Lifespans_existing!M13=1,Use_case_lifespans!$B13,0)</f>
        <v>0</v>
      </c>
      <c r="N13" s="99">
        <f>IF(DTE_Lifespans_existing!N13=1,Use_case_lifespans!$B13,0)</f>
        <v>0</v>
      </c>
      <c r="O13" s="99">
        <f>IF(DTE_Lifespans_existing!O13=1,Use_case_lifespans!$B13,0)</f>
        <v>0</v>
      </c>
      <c r="P13" s="99">
        <f>IF(DTE_Lifespans_existing!P13=1,Use_case_lifespans!$B13,0)</f>
        <v>0</v>
      </c>
      <c r="Q13" s="99">
        <f>IF(DTE_Lifespans_existing!Q13=1,Use_case_lifespans!$B13,0)</f>
        <v>0</v>
      </c>
      <c r="R13" s="99">
        <f>IF(DTE_Lifespans_existing!R13=1,Use_case_lifespans!$B13,0)</f>
        <v>0</v>
      </c>
      <c r="S13" s="99">
        <f>IF(DTE_Lifespans_existing!S13=1,Use_case_lifespans!$B13,0)</f>
        <v>0</v>
      </c>
      <c r="T13" s="99">
        <f>IF(DTE_Lifespans_existing!T13=1,Use_case_lifespans!$B13,0)</f>
        <v>0</v>
      </c>
      <c r="U13" s="99">
        <f>IF(DTE_Lifespans_existing!U13=1,Use_case_lifespans!$B13,0)</f>
        <v>0</v>
      </c>
      <c r="V13" s="99">
        <f>IF(DTE_Lifespans_existing!V13=1,Use_case_lifespans!$B13,0)</f>
        <v>0</v>
      </c>
      <c r="W13" s="99">
        <f>IF(DTE_Lifespans_existing!W13=1,Use_case_lifespans!$B13,0)</f>
        <v>0</v>
      </c>
    </row>
    <row r="14" spans="1:23" x14ac:dyDescent="0.3">
      <c r="A14" s="44" t="s">
        <v>34</v>
      </c>
      <c r="B14" s="45" t="s">
        <v>56</v>
      </c>
      <c r="C14" s="46" t="s">
        <v>88</v>
      </c>
      <c r="D14" s="99" t="str">
        <f>IF(DTE_Lifespans_existing!D14=1,Use_case_lifespans!$B14,0)</f>
        <v>Near Earth Robotic - LEO Science</v>
      </c>
      <c r="E14" s="99" t="str">
        <f>IF(DTE_Lifespans_existing!E14=1,Use_case_lifespans!$B14,0)</f>
        <v>Near Earth Robotic - LEO Science</v>
      </c>
      <c r="F14" s="99" t="str">
        <f>IF(DTE_Lifespans_existing!F14=1,Use_case_lifespans!$B14,0)</f>
        <v>Near Earth Robotic - LEO Science</v>
      </c>
      <c r="G14" s="99" t="str">
        <f>IF(DTE_Lifespans_existing!G14=1,Use_case_lifespans!$B14,0)</f>
        <v>Near Earth Robotic - LEO Science</v>
      </c>
      <c r="H14" s="99" t="str">
        <f>IF(DTE_Lifespans_existing!H14=1,Use_case_lifespans!$B14,0)</f>
        <v>Near Earth Robotic - LEO Science</v>
      </c>
      <c r="I14" s="99" t="str">
        <f>IF(DTE_Lifespans_existing!I14=1,Use_case_lifespans!$B14,0)</f>
        <v>Near Earth Robotic - LEO Science</v>
      </c>
      <c r="J14" s="99" t="str">
        <f>IF(DTE_Lifespans_existing!J14=1,Use_case_lifespans!$B14,0)</f>
        <v>Near Earth Robotic - LEO Science</v>
      </c>
      <c r="K14" s="99">
        <f>IF(DTE_Lifespans_existing!K14=1,Use_case_lifespans!$B14,0)</f>
        <v>0</v>
      </c>
      <c r="L14" s="99">
        <f>IF(DTE_Lifespans_existing!L14=1,Use_case_lifespans!$B14,0)</f>
        <v>0</v>
      </c>
      <c r="M14" s="99">
        <f>IF(DTE_Lifespans_existing!M14=1,Use_case_lifespans!$B14,0)</f>
        <v>0</v>
      </c>
      <c r="N14" s="99">
        <f>IF(DTE_Lifespans_existing!N14=1,Use_case_lifespans!$B14,0)</f>
        <v>0</v>
      </c>
      <c r="O14" s="99">
        <f>IF(DTE_Lifespans_existing!O14=1,Use_case_lifespans!$B14,0)</f>
        <v>0</v>
      </c>
      <c r="P14" s="99">
        <f>IF(DTE_Lifespans_existing!P14=1,Use_case_lifespans!$B14,0)</f>
        <v>0</v>
      </c>
      <c r="Q14" s="99">
        <f>IF(DTE_Lifespans_existing!Q14=1,Use_case_lifespans!$B14,0)</f>
        <v>0</v>
      </c>
      <c r="R14" s="99">
        <f>IF(DTE_Lifespans_existing!R14=1,Use_case_lifespans!$B14,0)</f>
        <v>0</v>
      </c>
      <c r="S14" s="99">
        <f>IF(DTE_Lifespans_existing!S14=1,Use_case_lifespans!$B14,0)</f>
        <v>0</v>
      </c>
      <c r="T14" s="99">
        <f>IF(DTE_Lifespans_existing!T14=1,Use_case_lifespans!$B14,0)</f>
        <v>0</v>
      </c>
      <c r="U14" s="99">
        <f>IF(DTE_Lifespans_existing!U14=1,Use_case_lifespans!$B14,0)</f>
        <v>0</v>
      </c>
      <c r="V14" s="99">
        <f>IF(DTE_Lifespans_existing!V14=1,Use_case_lifespans!$B14,0)</f>
        <v>0</v>
      </c>
      <c r="W14" s="99">
        <f>IF(DTE_Lifespans_existing!W14=1,Use_case_lifespans!$B14,0)</f>
        <v>0</v>
      </c>
    </row>
    <row r="15" spans="1:23" x14ac:dyDescent="0.3">
      <c r="A15" s="56" t="s">
        <v>82</v>
      </c>
      <c r="B15" s="45" t="s">
        <v>55</v>
      </c>
      <c r="C15" s="46"/>
      <c r="D15" s="99" t="str">
        <f>IF(DTE_Lifespans_existing!D15=1,Use_case_lifespans!$B15,0)</f>
        <v>Near Earth Robotic - GEO and Near Earth</v>
      </c>
      <c r="E15" s="99" t="str">
        <f>IF(DTE_Lifespans_existing!E15=1,Use_case_lifespans!$B15,0)</f>
        <v>Near Earth Robotic - GEO and Near Earth</v>
      </c>
      <c r="F15" s="99" t="str">
        <f>IF(DTE_Lifespans_existing!F15=1,Use_case_lifespans!$B15,0)</f>
        <v>Near Earth Robotic - GEO and Near Earth</v>
      </c>
      <c r="G15" s="99" t="str">
        <f>IF(DTE_Lifespans_existing!G15=1,Use_case_lifespans!$B15,0)</f>
        <v>Near Earth Robotic - GEO and Near Earth</v>
      </c>
      <c r="H15" s="99" t="str">
        <f>IF(DTE_Lifespans_existing!H15=1,Use_case_lifespans!$B15,0)</f>
        <v>Near Earth Robotic - GEO and Near Earth</v>
      </c>
      <c r="I15" s="99" t="str">
        <f>IF(DTE_Lifespans_existing!I15=1,Use_case_lifespans!$B15,0)</f>
        <v>Near Earth Robotic - GEO and Near Earth</v>
      </c>
      <c r="J15" s="99" t="str">
        <f>IF(DTE_Lifespans_existing!J15=1,Use_case_lifespans!$B15,0)</f>
        <v>Near Earth Robotic - GEO and Near Earth</v>
      </c>
      <c r="K15" s="99" t="str">
        <f>IF(DTE_Lifespans_existing!K15=1,Use_case_lifespans!$B15,0)</f>
        <v>Near Earth Robotic - GEO and Near Earth</v>
      </c>
      <c r="L15" s="99" t="str">
        <f>IF(DTE_Lifespans_existing!L15=1,Use_case_lifespans!$B15,0)</f>
        <v>Near Earth Robotic - GEO and Near Earth</v>
      </c>
      <c r="M15" s="99" t="str">
        <f>IF(DTE_Lifespans_existing!M15=1,Use_case_lifespans!$B15,0)</f>
        <v>Near Earth Robotic - GEO and Near Earth</v>
      </c>
      <c r="N15" s="99" t="str">
        <f>IF(DTE_Lifespans_existing!N15=1,Use_case_lifespans!$B15,0)</f>
        <v>Near Earth Robotic - GEO and Near Earth</v>
      </c>
      <c r="O15" s="99" t="str">
        <f>IF(DTE_Lifespans_existing!O15=1,Use_case_lifespans!$B15,0)</f>
        <v>Near Earth Robotic - GEO and Near Earth</v>
      </c>
      <c r="P15" s="99" t="str">
        <f>IF(DTE_Lifespans_existing!P15=1,Use_case_lifespans!$B15,0)</f>
        <v>Near Earth Robotic - GEO and Near Earth</v>
      </c>
      <c r="Q15" s="99" t="str">
        <f>IF(DTE_Lifespans_existing!Q15=1,Use_case_lifespans!$B15,0)</f>
        <v>Near Earth Robotic - GEO and Near Earth</v>
      </c>
      <c r="R15" s="99" t="str">
        <f>IF(DTE_Lifespans_existing!R15=1,Use_case_lifespans!$B15,0)</f>
        <v>Near Earth Robotic - GEO and Near Earth</v>
      </c>
      <c r="S15" s="99" t="str">
        <f>IF(DTE_Lifespans_existing!S15=1,Use_case_lifespans!$B15,0)</f>
        <v>Near Earth Robotic - GEO and Near Earth</v>
      </c>
      <c r="T15" s="99" t="str">
        <f>IF(DTE_Lifespans_existing!T15=1,Use_case_lifespans!$B15,0)</f>
        <v>Near Earth Robotic - GEO and Near Earth</v>
      </c>
      <c r="U15" s="99" t="str">
        <f>IF(DTE_Lifespans_existing!U15=1,Use_case_lifespans!$B15,0)</f>
        <v>Near Earth Robotic - GEO and Near Earth</v>
      </c>
      <c r="V15" s="99" t="str">
        <f>IF(DTE_Lifespans_existing!V15=1,Use_case_lifespans!$B15,0)</f>
        <v>Near Earth Robotic - GEO and Near Earth</v>
      </c>
      <c r="W15" s="99" t="str">
        <f>IF(DTE_Lifespans_existing!W15=1,Use_case_lifespans!$B15,0)</f>
        <v>Near Earth Robotic - GEO and Near Earth</v>
      </c>
    </row>
    <row r="16" spans="1:23" x14ac:dyDescent="0.3">
      <c r="A16" s="56" t="s">
        <v>83</v>
      </c>
      <c r="B16" s="45" t="s">
        <v>55</v>
      </c>
      <c r="C16" s="46"/>
      <c r="D16" s="99" t="str">
        <f>IF(DTE_Lifespans_existing!D16=1,Use_case_lifespans!$B16,0)</f>
        <v>Near Earth Robotic - GEO and Near Earth</v>
      </c>
      <c r="E16" s="99" t="str">
        <f>IF(DTE_Lifespans_existing!E16=1,Use_case_lifespans!$B16,0)</f>
        <v>Near Earth Robotic - GEO and Near Earth</v>
      </c>
      <c r="F16" s="99" t="str">
        <f>IF(DTE_Lifespans_existing!F16=1,Use_case_lifespans!$B16,0)</f>
        <v>Near Earth Robotic - GEO and Near Earth</v>
      </c>
      <c r="G16" s="99" t="str">
        <f>IF(DTE_Lifespans_existing!G16=1,Use_case_lifespans!$B16,0)</f>
        <v>Near Earth Robotic - GEO and Near Earth</v>
      </c>
      <c r="H16" s="99" t="str">
        <f>IF(DTE_Lifespans_existing!H16=1,Use_case_lifespans!$B16,0)</f>
        <v>Near Earth Robotic - GEO and Near Earth</v>
      </c>
      <c r="I16" s="99" t="str">
        <f>IF(DTE_Lifespans_existing!I16=1,Use_case_lifespans!$B16,0)</f>
        <v>Near Earth Robotic - GEO and Near Earth</v>
      </c>
      <c r="J16" s="99" t="str">
        <f>IF(DTE_Lifespans_existing!J16=1,Use_case_lifespans!$B16,0)</f>
        <v>Near Earth Robotic - GEO and Near Earth</v>
      </c>
      <c r="K16" s="99" t="str">
        <f>IF(DTE_Lifespans_existing!K16=1,Use_case_lifespans!$B16,0)</f>
        <v>Near Earth Robotic - GEO and Near Earth</v>
      </c>
      <c r="L16" s="99" t="str">
        <f>IF(DTE_Lifespans_existing!L16=1,Use_case_lifespans!$B16,0)</f>
        <v>Near Earth Robotic - GEO and Near Earth</v>
      </c>
      <c r="M16" s="99" t="str">
        <f>IF(DTE_Lifespans_existing!M16=1,Use_case_lifespans!$B16,0)</f>
        <v>Near Earth Robotic - GEO and Near Earth</v>
      </c>
      <c r="N16" s="99" t="str">
        <f>IF(DTE_Lifespans_existing!N16=1,Use_case_lifespans!$B16,0)</f>
        <v>Near Earth Robotic - GEO and Near Earth</v>
      </c>
      <c r="O16" s="99" t="str">
        <f>IF(DTE_Lifespans_existing!O16=1,Use_case_lifespans!$B16,0)</f>
        <v>Near Earth Robotic - GEO and Near Earth</v>
      </c>
      <c r="P16" s="99" t="str">
        <f>IF(DTE_Lifespans_existing!P16=1,Use_case_lifespans!$B16,0)</f>
        <v>Near Earth Robotic - GEO and Near Earth</v>
      </c>
      <c r="Q16" s="99" t="str">
        <f>IF(DTE_Lifespans_existing!Q16=1,Use_case_lifespans!$B16,0)</f>
        <v>Near Earth Robotic - GEO and Near Earth</v>
      </c>
      <c r="R16" s="99" t="str">
        <f>IF(DTE_Lifespans_existing!R16=1,Use_case_lifespans!$B16,0)</f>
        <v>Near Earth Robotic - GEO and Near Earth</v>
      </c>
      <c r="S16" s="99" t="str">
        <f>IF(DTE_Lifespans_existing!S16=1,Use_case_lifespans!$B16,0)</f>
        <v>Near Earth Robotic - GEO and Near Earth</v>
      </c>
      <c r="T16" s="99" t="str">
        <f>IF(DTE_Lifespans_existing!T16=1,Use_case_lifespans!$B16,0)</f>
        <v>Near Earth Robotic - GEO and Near Earth</v>
      </c>
      <c r="U16" s="99" t="str">
        <f>IF(DTE_Lifespans_existing!U16=1,Use_case_lifespans!$B16,0)</f>
        <v>Near Earth Robotic - GEO and Near Earth</v>
      </c>
      <c r="V16" s="99" t="str">
        <f>IF(DTE_Lifespans_existing!V16=1,Use_case_lifespans!$B16,0)</f>
        <v>Near Earth Robotic - GEO and Near Earth</v>
      </c>
      <c r="W16" s="99" t="str">
        <f>IF(DTE_Lifespans_existing!W16=1,Use_case_lifespans!$B16,0)</f>
        <v>Near Earth Robotic - GEO and Near Earth</v>
      </c>
    </row>
    <row r="17" spans="1:23" x14ac:dyDescent="0.3">
      <c r="A17" s="56" t="s">
        <v>84</v>
      </c>
      <c r="B17" s="45" t="s">
        <v>55</v>
      </c>
      <c r="C17" s="46"/>
      <c r="D17" s="99" t="str">
        <f>IF(DTE_Lifespans_existing!D17=1,Use_case_lifespans!$B17,0)</f>
        <v>Near Earth Robotic - GEO and Near Earth</v>
      </c>
      <c r="E17" s="99" t="str">
        <f>IF(DTE_Lifespans_existing!E17=1,Use_case_lifespans!$B17,0)</f>
        <v>Near Earth Robotic - GEO and Near Earth</v>
      </c>
      <c r="F17" s="99" t="str">
        <f>IF(DTE_Lifespans_existing!F17=1,Use_case_lifespans!$B17,0)</f>
        <v>Near Earth Robotic - GEO and Near Earth</v>
      </c>
      <c r="G17" s="99" t="str">
        <f>IF(DTE_Lifespans_existing!G17=1,Use_case_lifespans!$B17,0)</f>
        <v>Near Earth Robotic - GEO and Near Earth</v>
      </c>
      <c r="H17" s="99" t="str">
        <f>IF(DTE_Lifespans_existing!H17=1,Use_case_lifespans!$B17,0)</f>
        <v>Near Earth Robotic - GEO and Near Earth</v>
      </c>
      <c r="I17" s="99" t="str">
        <f>IF(DTE_Lifespans_existing!I17=1,Use_case_lifespans!$B17,0)</f>
        <v>Near Earth Robotic - GEO and Near Earth</v>
      </c>
      <c r="J17" s="99" t="str">
        <f>IF(DTE_Lifespans_existing!J17=1,Use_case_lifespans!$B17,0)</f>
        <v>Near Earth Robotic - GEO and Near Earth</v>
      </c>
      <c r="K17" s="99" t="str">
        <f>IF(DTE_Lifespans_existing!K17=1,Use_case_lifespans!$B17,0)</f>
        <v>Near Earth Robotic - GEO and Near Earth</v>
      </c>
      <c r="L17" s="99" t="str">
        <f>IF(DTE_Lifespans_existing!L17=1,Use_case_lifespans!$B17,0)</f>
        <v>Near Earth Robotic - GEO and Near Earth</v>
      </c>
      <c r="M17" s="99" t="str">
        <f>IF(DTE_Lifespans_existing!M17=1,Use_case_lifespans!$B17,0)</f>
        <v>Near Earth Robotic - GEO and Near Earth</v>
      </c>
      <c r="N17" s="99" t="str">
        <f>IF(DTE_Lifespans_existing!N17=1,Use_case_lifespans!$B17,0)</f>
        <v>Near Earth Robotic - GEO and Near Earth</v>
      </c>
      <c r="O17" s="99" t="str">
        <f>IF(DTE_Lifespans_existing!O17=1,Use_case_lifespans!$B17,0)</f>
        <v>Near Earth Robotic - GEO and Near Earth</v>
      </c>
      <c r="P17" s="99" t="str">
        <f>IF(DTE_Lifespans_existing!P17=1,Use_case_lifespans!$B17,0)</f>
        <v>Near Earth Robotic - GEO and Near Earth</v>
      </c>
      <c r="Q17" s="99" t="str">
        <f>IF(DTE_Lifespans_existing!Q17=1,Use_case_lifespans!$B17,0)</f>
        <v>Near Earth Robotic - GEO and Near Earth</v>
      </c>
      <c r="R17" s="99" t="str">
        <f>IF(DTE_Lifespans_existing!R17=1,Use_case_lifespans!$B17,0)</f>
        <v>Near Earth Robotic - GEO and Near Earth</v>
      </c>
      <c r="S17" s="99" t="str">
        <f>IF(DTE_Lifespans_existing!S17=1,Use_case_lifespans!$B17,0)</f>
        <v>Near Earth Robotic - GEO and Near Earth</v>
      </c>
      <c r="T17" s="99" t="str">
        <f>IF(DTE_Lifespans_existing!T17=1,Use_case_lifespans!$B17,0)</f>
        <v>Near Earth Robotic - GEO and Near Earth</v>
      </c>
      <c r="U17" s="99" t="str">
        <f>IF(DTE_Lifespans_existing!U17=1,Use_case_lifespans!$B17,0)</f>
        <v>Near Earth Robotic - GEO and Near Earth</v>
      </c>
      <c r="V17" s="99" t="str">
        <f>IF(DTE_Lifespans_existing!V17=1,Use_case_lifespans!$B17,0)</f>
        <v>Near Earth Robotic - GEO and Near Earth</v>
      </c>
      <c r="W17" s="99" t="str">
        <f>IF(DTE_Lifespans_existing!W17=1,Use_case_lifespans!$B17,0)</f>
        <v>Near Earth Robotic - GEO and Near Earth</v>
      </c>
    </row>
    <row r="18" spans="1:23" x14ac:dyDescent="0.3">
      <c r="A18" s="56" t="s">
        <v>85</v>
      </c>
      <c r="B18" s="45" t="s">
        <v>55</v>
      </c>
      <c r="C18" s="46"/>
      <c r="D18" s="99" t="str">
        <f>IF(DTE_Lifespans_existing!D18=1,Use_case_lifespans!$B18,0)</f>
        <v>Near Earth Robotic - GEO and Near Earth</v>
      </c>
      <c r="E18" s="99" t="str">
        <f>IF(DTE_Lifespans_existing!E18=1,Use_case_lifespans!$B18,0)</f>
        <v>Near Earth Robotic - GEO and Near Earth</v>
      </c>
      <c r="F18" s="99" t="str">
        <f>IF(DTE_Lifespans_existing!F18=1,Use_case_lifespans!$B18,0)</f>
        <v>Near Earth Robotic - GEO and Near Earth</v>
      </c>
      <c r="G18" s="99" t="str">
        <f>IF(DTE_Lifespans_existing!G18=1,Use_case_lifespans!$B18,0)</f>
        <v>Near Earth Robotic - GEO and Near Earth</v>
      </c>
      <c r="H18" s="99" t="str">
        <f>IF(DTE_Lifespans_existing!H18=1,Use_case_lifespans!$B18,0)</f>
        <v>Near Earth Robotic - GEO and Near Earth</v>
      </c>
      <c r="I18" s="99" t="str">
        <f>IF(DTE_Lifespans_existing!I18=1,Use_case_lifespans!$B18,0)</f>
        <v>Near Earth Robotic - GEO and Near Earth</v>
      </c>
      <c r="J18" s="99" t="str">
        <f>IF(DTE_Lifespans_existing!J18=1,Use_case_lifespans!$B18,0)</f>
        <v>Near Earth Robotic - GEO and Near Earth</v>
      </c>
      <c r="K18" s="99" t="str">
        <f>IF(DTE_Lifespans_existing!K18=1,Use_case_lifespans!$B18,0)</f>
        <v>Near Earth Robotic - GEO and Near Earth</v>
      </c>
      <c r="L18" s="99" t="str">
        <f>IF(DTE_Lifespans_existing!L18=1,Use_case_lifespans!$B18,0)</f>
        <v>Near Earth Robotic - GEO and Near Earth</v>
      </c>
      <c r="M18" s="99" t="str">
        <f>IF(DTE_Lifespans_existing!M18=1,Use_case_lifespans!$B18,0)</f>
        <v>Near Earth Robotic - GEO and Near Earth</v>
      </c>
      <c r="N18" s="99" t="str">
        <f>IF(DTE_Lifespans_existing!N18=1,Use_case_lifespans!$B18,0)</f>
        <v>Near Earth Robotic - GEO and Near Earth</v>
      </c>
      <c r="O18" s="99" t="str">
        <f>IF(DTE_Lifespans_existing!O18=1,Use_case_lifespans!$B18,0)</f>
        <v>Near Earth Robotic - GEO and Near Earth</v>
      </c>
      <c r="P18" s="99" t="str">
        <f>IF(DTE_Lifespans_existing!P18=1,Use_case_lifespans!$B18,0)</f>
        <v>Near Earth Robotic - GEO and Near Earth</v>
      </c>
      <c r="Q18" s="99" t="str">
        <f>IF(DTE_Lifespans_existing!Q18=1,Use_case_lifespans!$B18,0)</f>
        <v>Near Earth Robotic - GEO and Near Earth</v>
      </c>
      <c r="R18" s="99" t="str">
        <f>IF(DTE_Lifespans_existing!R18=1,Use_case_lifespans!$B18,0)</f>
        <v>Near Earth Robotic - GEO and Near Earth</v>
      </c>
      <c r="S18" s="99" t="str">
        <f>IF(DTE_Lifespans_existing!S18=1,Use_case_lifespans!$B18,0)</f>
        <v>Near Earth Robotic - GEO and Near Earth</v>
      </c>
      <c r="T18" s="99" t="str">
        <f>IF(DTE_Lifespans_existing!T18=1,Use_case_lifespans!$B18,0)</f>
        <v>Near Earth Robotic - GEO and Near Earth</v>
      </c>
      <c r="U18" s="99" t="str">
        <f>IF(DTE_Lifespans_existing!U18=1,Use_case_lifespans!$B18,0)</f>
        <v>Near Earth Robotic - GEO and Near Earth</v>
      </c>
      <c r="V18" s="99" t="str">
        <f>IF(DTE_Lifespans_existing!V18=1,Use_case_lifespans!$B18,0)</f>
        <v>Near Earth Robotic - GEO and Near Earth</v>
      </c>
      <c r="W18" s="99" t="str">
        <f>IF(DTE_Lifespans_existing!W18=1,Use_case_lifespans!$B18,0)</f>
        <v>Near Earth Robotic - GEO and Near Earth</v>
      </c>
    </row>
    <row r="19" spans="1:23" x14ac:dyDescent="0.3">
      <c r="A19" s="44" t="s">
        <v>35</v>
      </c>
      <c r="B19" s="45" t="s">
        <v>56</v>
      </c>
      <c r="C19" s="46" t="s">
        <v>88</v>
      </c>
      <c r="D19" s="99" t="str">
        <f>IF(DTE_Lifespans_existing!D19=1,Use_case_lifespans!$B19,0)</f>
        <v>Near Earth Robotic - LEO Science</v>
      </c>
      <c r="E19" s="99" t="str">
        <f>IF(DTE_Lifespans_existing!E19=1,Use_case_lifespans!$B19,0)</f>
        <v>Near Earth Robotic - LEO Science</v>
      </c>
      <c r="F19" s="99" t="str">
        <f>IF(DTE_Lifespans_existing!F19=1,Use_case_lifespans!$B19,0)</f>
        <v>Near Earth Robotic - LEO Science</v>
      </c>
      <c r="G19" s="99" t="str">
        <f>IF(DTE_Lifespans_existing!G19=1,Use_case_lifespans!$B19,0)</f>
        <v>Near Earth Robotic - LEO Science</v>
      </c>
      <c r="H19" s="99" t="str">
        <f>IF(DTE_Lifespans_existing!H19=1,Use_case_lifespans!$B19,0)</f>
        <v>Near Earth Robotic - LEO Science</v>
      </c>
      <c r="I19" s="99" t="str">
        <f>IF(DTE_Lifespans_existing!I19=1,Use_case_lifespans!$B19,0)</f>
        <v>Near Earth Robotic - LEO Science</v>
      </c>
      <c r="J19" s="99" t="str">
        <f>IF(DTE_Lifespans_existing!J19=1,Use_case_lifespans!$B19,0)</f>
        <v>Near Earth Robotic - LEO Science</v>
      </c>
      <c r="K19" s="99" t="str">
        <f>IF(DTE_Lifespans_existing!K19=1,Use_case_lifespans!$B19,0)</f>
        <v>Near Earth Robotic - LEO Science</v>
      </c>
      <c r="L19" s="99" t="str">
        <f>IF(DTE_Lifespans_existing!L19=1,Use_case_lifespans!$B19,0)</f>
        <v>Near Earth Robotic - LEO Science</v>
      </c>
      <c r="M19" s="99" t="str">
        <f>IF(DTE_Lifespans_existing!M19=1,Use_case_lifespans!$B19,0)</f>
        <v>Near Earth Robotic - LEO Science</v>
      </c>
      <c r="N19" s="99" t="str">
        <f>IF(DTE_Lifespans_existing!N19=1,Use_case_lifespans!$B19,0)</f>
        <v>Near Earth Robotic - LEO Science</v>
      </c>
      <c r="O19" s="99" t="str">
        <f>IF(DTE_Lifespans_existing!O19=1,Use_case_lifespans!$B19,0)</f>
        <v>Near Earth Robotic - LEO Science</v>
      </c>
      <c r="P19" s="99" t="str">
        <f>IF(DTE_Lifespans_existing!P19=1,Use_case_lifespans!$B19,0)</f>
        <v>Near Earth Robotic - LEO Science</v>
      </c>
      <c r="Q19" s="99" t="str">
        <f>IF(DTE_Lifespans_existing!Q19=1,Use_case_lifespans!$B19,0)</f>
        <v>Near Earth Robotic - LEO Science</v>
      </c>
      <c r="R19" s="99" t="str">
        <f>IF(DTE_Lifespans_existing!R19=1,Use_case_lifespans!$B19,0)</f>
        <v>Near Earth Robotic - LEO Science</v>
      </c>
      <c r="S19" s="99" t="str">
        <f>IF(DTE_Lifespans_existing!S19=1,Use_case_lifespans!$B19,0)</f>
        <v>Near Earth Robotic - LEO Science</v>
      </c>
      <c r="T19" s="99" t="str">
        <f>IF(DTE_Lifespans_existing!T19=1,Use_case_lifespans!$B19,0)</f>
        <v>Near Earth Robotic - LEO Science</v>
      </c>
      <c r="U19" s="99" t="str">
        <f>IF(DTE_Lifespans_existing!U19=1,Use_case_lifespans!$B19,0)</f>
        <v>Near Earth Robotic - LEO Science</v>
      </c>
      <c r="V19" s="99" t="str">
        <f>IF(DTE_Lifespans_existing!V19=1,Use_case_lifespans!$B19,0)</f>
        <v>Near Earth Robotic - LEO Science</v>
      </c>
      <c r="W19" s="99" t="str">
        <f>IF(DTE_Lifespans_existing!W19=1,Use_case_lifespans!$B19,0)</f>
        <v>Near Earth Robotic - LEO Science</v>
      </c>
    </row>
    <row r="20" spans="1:23" x14ac:dyDescent="0.3">
      <c r="A20" s="44" t="s">
        <v>36</v>
      </c>
      <c r="B20" s="45" t="s">
        <v>56</v>
      </c>
      <c r="C20" s="46" t="s">
        <v>88</v>
      </c>
      <c r="D20" s="99" t="str">
        <f>IF(DTE_Lifespans_existing!D20=1,Use_case_lifespans!$B20,0)</f>
        <v>Near Earth Robotic - LEO Science</v>
      </c>
      <c r="E20" s="99" t="str">
        <f>IF(DTE_Lifespans_existing!E20=1,Use_case_lifespans!$B20,0)</f>
        <v>Near Earth Robotic - LEO Science</v>
      </c>
      <c r="F20" s="99" t="str">
        <f>IF(DTE_Lifespans_existing!F20=1,Use_case_lifespans!$B20,0)</f>
        <v>Near Earth Robotic - LEO Science</v>
      </c>
      <c r="G20" s="99" t="str">
        <f>IF(DTE_Lifespans_existing!G20=1,Use_case_lifespans!$B20,0)</f>
        <v>Near Earth Robotic - LEO Science</v>
      </c>
      <c r="H20" s="99" t="str">
        <f>IF(DTE_Lifespans_existing!H20=1,Use_case_lifespans!$B20,0)</f>
        <v>Near Earth Robotic - LEO Science</v>
      </c>
      <c r="I20" s="99">
        <f>IF(DTE_Lifespans_existing!I20=1,Use_case_lifespans!$B20,0)</f>
        <v>0</v>
      </c>
      <c r="J20" s="99">
        <f>IF(DTE_Lifespans_existing!J20=1,Use_case_lifespans!$B20,0)</f>
        <v>0</v>
      </c>
      <c r="K20" s="99">
        <f>IF(DTE_Lifespans_existing!K20=1,Use_case_lifespans!$B20,0)</f>
        <v>0</v>
      </c>
      <c r="L20" s="99">
        <f>IF(DTE_Lifespans_existing!L20=1,Use_case_lifespans!$B20,0)</f>
        <v>0</v>
      </c>
      <c r="M20" s="99">
        <f>IF(DTE_Lifespans_existing!M20=1,Use_case_lifespans!$B20,0)</f>
        <v>0</v>
      </c>
      <c r="N20" s="99">
        <f>IF(DTE_Lifespans_existing!N20=1,Use_case_lifespans!$B20,0)</f>
        <v>0</v>
      </c>
      <c r="O20" s="99">
        <f>IF(DTE_Lifespans_existing!O20=1,Use_case_lifespans!$B20,0)</f>
        <v>0</v>
      </c>
      <c r="P20" s="99">
        <f>IF(DTE_Lifespans_existing!P20=1,Use_case_lifespans!$B20,0)</f>
        <v>0</v>
      </c>
      <c r="Q20" s="99">
        <f>IF(DTE_Lifespans_existing!Q20=1,Use_case_lifespans!$B20,0)</f>
        <v>0</v>
      </c>
      <c r="R20" s="99">
        <f>IF(DTE_Lifespans_existing!R20=1,Use_case_lifespans!$B20,0)</f>
        <v>0</v>
      </c>
      <c r="S20" s="99">
        <f>IF(DTE_Lifespans_existing!S20=1,Use_case_lifespans!$B20,0)</f>
        <v>0</v>
      </c>
      <c r="T20" s="99">
        <f>IF(DTE_Lifespans_existing!T20=1,Use_case_lifespans!$B20,0)</f>
        <v>0</v>
      </c>
      <c r="U20" s="99">
        <f>IF(DTE_Lifespans_existing!U20=1,Use_case_lifespans!$B20,0)</f>
        <v>0</v>
      </c>
      <c r="V20" s="99">
        <f>IF(DTE_Lifespans_existing!V20=1,Use_case_lifespans!$B20,0)</f>
        <v>0</v>
      </c>
      <c r="W20" s="99">
        <f>IF(DTE_Lifespans_existing!W20=1,Use_case_lifespans!$B20,0)</f>
        <v>0</v>
      </c>
    </row>
    <row r="21" spans="1:23" x14ac:dyDescent="0.3">
      <c r="A21" s="44" t="s">
        <v>39</v>
      </c>
      <c r="B21" s="57" t="s">
        <v>57</v>
      </c>
      <c r="C21" s="46"/>
      <c r="D21" s="99">
        <f>IF(DTE_Lifespans_existing!D21=1,Use_case_lifespans!$B21,0)</f>
        <v>0</v>
      </c>
      <c r="E21" s="99">
        <f>IF(DTE_Lifespans_existing!E21=1,Use_case_lifespans!$B21,0)</f>
        <v>0</v>
      </c>
      <c r="F21" s="99">
        <f>IF(DTE_Lifespans_existing!F21=1,Use_case_lifespans!$B21,0)</f>
        <v>0</v>
      </c>
      <c r="G21" s="99">
        <f>IF(DTE_Lifespans_existing!G21=1,Use_case_lifespans!$B21,0)</f>
        <v>0</v>
      </c>
      <c r="H21" s="99">
        <f>IF(DTE_Lifespans_existing!H21=1,Use_case_lifespans!$B21,0)</f>
        <v>0</v>
      </c>
      <c r="I21" s="99">
        <f>IF(DTE_Lifespans_existing!I21=1,Use_case_lifespans!$B21,0)</f>
        <v>0</v>
      </c>
      <c r="J21" s="99">
        <f>IF(DTE_Lifespans_existing!J21=1,Use_case_lifespans!$B21,0)</f>
        <v>0</v>
      </c>
      <c r="K21" s="99">
        <f>IF(DTE_Lifespans_existing!K21=1,Use_case_lifespans!$B21,0)</f>
        <v>0</v>
      </c>
      <c r="L21" s="99">
        <f>IF(DTE_Lifespans_existing!L21=1,Use_case_lifespans!$B21,0)</f>
        <v>0</v>
      </c>
      <c r="M21" s="99">
        <f>IF(DTE_Lifespans_existing!M21=1,Use_case_lifespans!$B21,0)</f>
        <v>0</v>
      </c>
      <c r="N21" s="99">
        <f>IF(DTE_Lifespans_existing!N21=1,Use_case_lifespans!$B21,0)</f>
        <v>0</v>
      </c>
      <c r="O21" s="99">
        <f>IF(DTE_Lifespans_existing!O21=1,Use_case_lifespans!$B21,0)</f>
        <v>0</v>
      </c>
      <c r="P21" s="99">
        <f>IF(DTE_Lifespans_existing!P21=1,Use_case_lifespans!$B21,0)</f>
        <v>0</v>
      </c>
      <c r="Q21" s="99">
        <f>IF(DTE_Lifespans_existing!Q21=1,Use_case_lifespans!$B21,0)</f>
        <v>0</v>
      </c>
      <c r="R21" s="99">
        <f>IF(DTE_Lifespans_existing!R21=1,Use_case_lifespans!$B21,0)</f>
        <v>0</v>
      </c>
      <c r="S21" s="99">
        <f>IF(DTE_Lifespans_existing!S21=1,Use_case_lifespans!$B21,0)</f>
        <v>0</v>
      </c>
      <c r="T21" s="99">
        <f>IF(DTE_Lifespans_existing!T21=1,Use_case_lifespans!$B21,0)</f>
        <v>0</v>
      </c>
      <c r="U21" s="99">
        <f>IF(DTE_Lifespans_existing!U21=1,Use_case_lifespans!$B21,0)</f>
        <v>0</v>
      </c>
      <c r="V21" s="99">
        <f>IF(DTE_Lifespans_existing!V21=1,Use_case_lifespans!$B21,0)</f>
        <v>0</v>
      </c>
      <c r="W21" s="99">
        <f>IF(DTE_Lifespans_existing!W21=1,Use_case_lifespans!$B21,0)</f>
        <v>0</v>
      </c>
    </row>
    <row r="22" spans="1:23" x14ac:dyDescent="0.3">
      <c r="A22" s="44" t="s">
        <v>72</v>
      </c>
      <c r="B22" s="45" t="s">
        <v>56</v>
      </c>
      <c r="C22" s="46"/>
      <c r="D22" s="99" t="str">
        <f>IF(DTE_Lifespans_existing!D22=1,Use_case_lifespans!$B22,0)</f>
        <v>Near Earth Robotic - LEO Science</v>
      </c>
      <c r="E22" s="99" t="str">
        <f>IF(DTE_Lifespans_existing!E22=1,Use_case_lifespans!$B22,0)</f>
        <v>Near Earth Robotic - LEO Science</v>
      </c>
      <c r="F22" s="99" t="str">
        <f>IF(DTE_Lifespans_existing!F22=1,Use_case_lifespans!$B22,0)</f>
        <v>Near Earth Robotic - LEO Science</v>
      </c>
      <c r="G22" s="99" t="str">
        <f>IF(DTE_Lifespans_existing!G22=1,Use_case_lifespans!$B22,0)</f>
        <v>Near Earth Robotic - LEO Science</v>
      </c>
      <c r="H22" s="99" t="str">
        <f>IF(DTE_Lifespans_existing!H22=1,Use_case_lifespans!$B22,0)</f>
        <v>Near Earth Robotic - LEO Science</v>
      </c>
      <c r="I22" s="99">
        <f>IF(DTE_Lifespans_existing!I22=1,Use_case_lifespans!$B22,0)</f>
        <v>0</v>
      </c>
      <c r="J22" s="99">
        <f>IF(DTE_Lifespans_existing!J22=1,Use_case_lifespans!$B22,0)</f>
        <v>0</v>
      </c>
      <c r="K22" s="99">
        <f>IF(DTE_Lifespans_existing!K22=1,Use_case_lifespans!$B22,0)</f>
        <v>0</v>
      </c>
      <c r="L22" s="99">
        <f>IF(DTE_Lifespans_existing!L22=1,Use_case_lifespans!$B22,0)</f>
        <v>0</v>
      </c>
      <c r="M22" s="99">
        <f>IF(DTE_Lifespans_existing!M22=1,Use_case_lifespans!$B22,0)</f>
        <v>0</v>
      </c>
      <c r="N22" s="99">
        <f>IF(DTE_Lifespans_existing!N22=1,Use_case_lifespans!$B22,0)</f>
        <v>0</v>
      </c>
      <c r="O22" s="99">
        <f>IF(DTE_Lifespans_existing!O22=1,Use_case_lifespans!$B22,0)</f>
        <v>0</v>
      </c>
      <c r="P22" s="99">
        <f>IF(DTE_Lifespans_existing!P22=1,Use_case_lifespans!$B22,0)</f>
        <v>0</v>
      </c>
      <c r="Q22" s="99">
        <f>IF(DTE_Lifespans_existing!Q22=1,Use_case_lifespans!$B22,0)</f>
        <v>0</v>
      </c>
      <c r="R22" s="99">
        <f>IF(DTE_Lifespans_existing!R22=1,Use_case_lifespans!$B22,0)</f>
        <v>0</v>
      </c>
      <c r="S22" s="99">
        <f>IF(DTE_Lifespans_existing!S22=1,Use_case_lifespans!$B22,0)</f>
        <v>0</v>
      </c>
      <c r="T22" s="99">
        <f>IF(DTE_Lifespans_existing!T22=1,Use_case_lifespans!$B22,0)</f>
        <v>0</v>
      </c>
      <c r="U22" s="99">
        <f>IF(DTE_Lifespans_existing!U22=1,Use_case_lifespans!$B22,0)</f>
        <v>0</v>
      </c>
      <c r="V22" s="99">
        <f>IF(DTE_Lifespans_existing!V22=1,Use_case_lifespans!$B22,0)</f>
        <v>0</v>
      </c>
      <c r="W22" s="99">
        <f>IF(DTE_Lifespans_existing!W22=1,Use_case_lifespans!$B22,0)</f>
        <v>0</v>
      </c>
    </row>
    <row r="23" spans="1:23" x14ac:dyDescent="0.3">
      <c r="A23" s="44" t="s">
        <v>37</v>
      </c>
      <c r="B23" s="45" t="s">
        <v>56</v>
      </c>
      <c r="C23" s="46" t="s">
        <v>88</v>
      </c>
      <c r="D23" s="99" t="str">
        <f>IF(DTE_Lifespans_existing!D23=1,Use_case_lifespans!$B23,0)</f>
        <v>Near Earth Robotic - LEO Science</v>
      </c>
      <c r="E23" s="99" t="str">
        <f>IF(DTE_Lifespans_existing!E23=1,Use_case_lifespans!$B23,0)</f>
        <v>Near Earth Robotic - LEO Science</v>
      </c>
      <c r="F23" s="99" t="str">
        <f>IF(DTE_Lifespans_existing!F23=1,Use_case_lifespans!$B23,0)</f>
        <v>Near Earth Robotic - LEO Science</v>
      </c>
      <c r="G23" s="99" t="str">
        <f>IF(DTE_Lifespans_existing!G23=1,Use_case_lifespans!$B23,0)</f>
        <v>Near Earth Robotic - LEO Science</v>
      </c>
      <c r="H23" s="99">
        <f>IF(DTE_Lifespans_existing!H23=1,Use_case_lifespans!$B23,0)</f>
        <v>0</v>
      </c>
      <c r="I23" s="99">
        <f>IF(DTE_Lifespans_existing!I23=1,Use_case_lifespans!$B23,0)</f>
        <v>0</v>
      </c>
      <c r="J23" s="99">
        <f>IF(DTE_Lifespans_existing!J23=1,Use_case_lifespans!$B23,0)</f>
        <v>0</v>
      </c>
      <c r="K23" s="99">
        <f>IF(DTE_Lifespans_existing!K23=1,Use_case_lifespans!$B23,0)</f>
        <v>0</v>
      </c>
      <c r="L23" s="99">
        <f>IF(DTE_Lifespans_existing!L23=1,Use_case_lifespans!$B23,0)</f>
        <v>0</v>
      </c>
      <c r="M23" s="99">
        <f>IF(DTE_Lifespans_existing!M23=1,Use_case_lifespans!$B23,0)</f>
        <v>0</v>
      </c>
      <c r="N23" s="99">
        <f>IF(DTE_Lifespans_existing!N23=1,Use_case_lifespans!$B23,0)</f>
        <v>0</v>
      </c>
      <c r="O23" s="99">
        <f>IF(DTE_Lifespans_existing!O23=1,Use_case_lifespans!$B23,0)</f>
        <v>0</v>
      </c>
      <c r="P23" s="99">
        <f>IF(DTE_Lifespans_existing!P23=1,Use_case_lifespans!$B23,0)</f>
        <v>0</v>
      </c>
      <c r="Q23" s="99">
        <f>IF(DTE_Lifespans_existing!Q23=1,Use_case_lifespans!$B23,0)</f>
        <v>0</v>
      </c>
      <c r="R23" s="99">
        <f>IF(DTE_Lifespans_existing!R23=1,Use_case_lifespans!$B23,0)</f>
        <v>0</v>
      </c>
      <c r="S23" s="99">
        <f>IF(DTE_Lifespans_existing!S23=1,Use_case_lifespans!$B23,0)</f>
        <v>0</v>
      </c>
      <c r="T23" s="99">
        <f>IF(DTE_Lifespans_existing!T23=1,Use_case_lifespans!$B23,0)</f>
        <v>0</v>
      </c>
      <c r="U23" s="99">
        <f>IF(DTE_Lifespans_existing!U23=1,Use_case_lifespans!$B23,0)</f>
        <v>0</v>
      </c>
      <c r="V23" s="99">
        <f>IF(DTE_Lifespans_existing!V23=1,Use_case_lifespans!$B23,0)</f>
        <v>0</v>
      </c>
      <c r="W23" s="99">
        <f>IF(DTE_Lifespans_existing!W23=1,Use_case_lifespans!$B23,0)</f>
        <v>0</v>
      </c>
    </row>
    <row r="24" spans="1:23" x14ac:dyDescent="0.3">
      <c r="A24" s="44" t="s">
        <v>38</v>
      </c>
      <c r="B24" s="51" t="s">
        <v>58</v>
      </c>
      <c r="C24" s="46" t="s">
        <v>88</v>
      </c>
      <c r="D24" s="99" t="str">
        <f>IF(DTE_Lifespans_existing!D24=1,Use_case_lifespans!$B24,0)</f>
        <v>Human Space Flight</v>
      </c>
      <c r="E24" s="99" t="str">
        <f>IF(DTE_Lifespans_existing!E24=1,Use_case_lifespans!$B24,0)</f>
        <v>Human Space Flight</v>
      </c>
      <c r="F24" s="99" t="str">
        <f>IF(DTE_Lifespans_existing!F24=1,Use_case_lifespans!$B24,0)</f>
        <v>Human Space Flight</v>
      </c>
      <c r="G24" s="99" t="str">
        <f>IF(DTE_Lifespans_existing!G24=1,Use_case_lifespans!$B24,0)</f>
        <v>Human Space Flight</v>
      </c>
      <c r="H24" s="99" t="str">
        <f>IF(DTE_Lifespans_existing!H24=1,Use_case_lifespans!$B24,0)</f>
        <v>Human Space Flight</v>
      </c>
      <c r="I24" s="99" t="str">
        <f>IF(DTE_Lifespans_existing!I24=1,Use_case_lifespans!$B24,0)</f>
        <v>Human Space Flight</v>
      </c>
      <c r="J24" s="99" t="str">
        <f>IF(DTE_Lifespans_existing!J24=1,Use_case_lifespans!$B24,0)</f>
        <v>Human Space Flight</v>
      </c>
      <c r="K24" s="99" t="str">
        <f>IF(DTE_Lifespans_existing!K24=1,Use_case_lifespans!$B24,0)</f>
        <v>Human Space Flight</v>
      </c>
      <c r="L24" s="99" t="str">
        <f>IF(DTE_Lifespans_existing!L24=1,Use_case_lifespans!$B24,0)</f>
        <v>Human Space Flight</v>
      </c>
      <c r="M24" s="99" t="str">
        <f>IF(DTE_Lifespans_existing!M24=1,Use_case_lifespans!$B24,0)</f>
        <v>Human Space Flight</v>
      </c>
      <c r="N24" s="99">
        <f>IF(DTE_Lifespans_existing!N24=1,Use_case_lifespans!$B24,0)</f>
        <v>0</v>
      </c>
      <c r="O24" s="99">
        <f>IF(DTE_Lifespans_existing!O24=1,Use_case_lifespans!$B24,0)</f>
        <v>0</v>
      </c>
      <c r="P24" s="99">
        <f>IF(DTE_Lifespans_existing!P24=1,Use_case_lifespans!$B24,0)</f>
        <v>0</v>
      </c>
      <c r="Q24" s="99">
        <f>IF(DTE_Lifespans_existing!Q24=1,Use_case_lifespans!$B24,0)</f>
        <v>0</v>
      </c>
      <c r="R24" s="99">
        <f>IF(DTE_Lifespans_existing!R24=1,Use_case_lifespans!$B24,0)</f>
        <v>0</v>
      </c>
      <c r="S24" s="99">
        <f>IF(DTE_Lifespans_existing!S24=1,Use_case_lifespans!$B24,0)</f>
        <v>0</v>
      </c>
      <c r="T24" s="99">
        <f>IF(DTE_Lifespans_existing!T24=1,Use_case_lifespans!$B24,0)</f>
        <v>0</v>
      </c>
      <c r="U24" s="99">
        <f>IF(DTE_Lifespans_existing!U24=1,Use_case_lifespans!$B24,0)</f>
        <v>0</v>
      </c>
      <c r="V24" s="99">
        <f>IF(DTE_Lifespans_existing!V24=1,Use_case_lifespans!$B24,0)</f>
        <v>0</v>
      </c>
      <c r="W24" s="99">
        <f>IF(DTE_Lifespans_existing!W24=1,Use_case_lifespans!$B24,0)</f>
        <v>0</v>
      </c>
    </row>
    <row r="25" spans="1:23" x14ac:dyDescent="0.3">
      <c r="A25" s="44" t="s">
        <v>40</v>
      </c>
      <c r="B25" s="45" t="s">
        <v>59</v>
      </c>
      <c r="C25" s="46"/>
      <c r="D25" s="99" t="str">
        <f>IF(DTE_Lifespans_existing!D25=1,Use_case_lifespans!$B25,0)</f>
        <v>Near Earth Robotic - Low Latency &amp; Complex Needs</v>
      </c>
      <c r="E25" s="99" t="str">
        <f>IF(DTE_Lifespans_existing!E25=1,Use_case_lifespans!$B25,0)</f>
        <v>Near Earth Robotic - Low Latency &amp; Complex Needs</v>
      </c>
      <c r="F25" s="99" t="str">
        <f>IF(DTE_Lifespans_existing!F25=1,Use_case_lifespans!$B25,0)</f>
        <v>Near Earth Robotic - Low Latency &amp; Complex Needs</v>
      </c>
      <c r="G25" s="99" t="str">
        <f>IF(DTE_Lifespans_existing!G25=1,Use_case_lifespans!$B25,0)</f>
        <v>Near Earth Robotic - Low Latency &amp; Complex Needs</v>
      </c>
      <c r="H25" s="99">
        <f>IF(DTE_Lifespans_existing!H25=1,Use_case_lifespans!$B25,0)</f>
        <v>0</v>
      </c>
      <c r="I25" s="99">
        <f>IF(DTE_Lifespans_existing!I25=1,Use_case_lifespans!$B25,0)</f>
        <v>0</v>
      </c>
      <c r="J25" s="99">
        <f>IF(DTE_Lifespans_existing!J25=1,Use_case_lifespans!$B25,0)</f>
        <v>0</v>
      </c>
      <c r="K25" s="99">
        <f>IF(DTE_Lifespans_existing!K25=1,Use_case_lifespans!$B25,0)</f>
        <v>0</v>
      </c>
      <c r="L25" s="99">
        <f>IF(DTE_Lifespans_existing!L25=1,Use_case_lifespans!$B25,0)</f>
        <v>0</v>
      </c>
      <c r="M25" s="99">
        <f>IF(DTE_Lifespans_existing!M25=1,Use_case_lifespans!$B25,0)</f>
        <v>0</v>
      </c>
      <c r="N25" s="99">
        <f>IF(DTE_Lifespans_existing!N25=1,Use_case_lifespans!$B25,0)</f>
        <v>0</v>
      </c>
      <c r="O25" s="99">
        <f>IF(DTE_Lifespans_existing!O25=1,Use_case_lifespans!$B25,0)</f>
        <v>0</v>
      </c>
      <c r="P25" s="99">
        <f>IF(DTE_Lifespans_existing!P25=1,Use_case_lifespans!$B25,0)</f>
        <v>0</v>
      </c>
      <c r="Q25" s="99">
        <f>IF(DTE_Lifespans_existing!Q25=1,Use_case_lifespans!$B25,0)</f>
        <v>0</v>
      </c>
      <c r="R25" s="99">
        <f>IF(DTE_Lifespans_existing!R25=1,Use_case_lifespans!$B25,0)</f>
        <v>0</v>
      </c>
      <c r="S25" s="99">
        <f>IF(DTE_Lifespans_existing!S25=1,Use_case_lifespans!$B25,0)</f>
        <v>0</v>
      </c>
      <c r="T25" s="99">
        <f>IF(DTE_Lifespans_existing!T25=1,Use_case_lifespans!$B25,0)</f>
        <v>0</v>
      </c>
      <c r="U25" s="99">
        <f>IF(DTE_Lifespans_existing!U25=1,Use_case_lifespans!$B25,0)</f>
        <v>0</v>
      </c>
      <c r="V25" s="99">
        <f>IF(DTE_Lifespans_existing!V25=1,Use_case_lifespans!$B25,0)</f>
        <v>0</v>
      </c>
      <c r="W25" s="99">
        <f>IF(DTE_Lifespans_existing!W25=1,Use_case_lifespans!$B25,0)</f>
        <v>0</v>
      </c>
    </row>
    <row r="26" spans="1:23" x14ac:dyDescent="0.3">
      <c r="A26" s="44" t="s">
        <v>73</v>
      </c>
      <c r="B26" s="45" t="s">
        <v>56</v>
      </c>
      <c r="C26" s="46"/>
      <c r="D26" s="99" t="str">
        <f>IF(DTE_Lifespans_existing!D26=1,Use_case_lifespans!$B26,0)</f>
        <v>Near Earth Robotic - LEO Science</v>
      </c>
      <c r="E26" s="99">
        <f>IF(DTE_Lifespans_existing!E26=1,Use_case_lifespans!$B26,0)</f>
        <v>0</v>
      </c>
      <c r="F26" s="99">
        <f>IF(DTE_Lifespans_existing!F26=1,Use_case_lifespans!$B26,0)</f>
        <v>0</v>
      </c>
      <c r="G26" s="99">
        <f>IF(DTE_Lifespans_existing!G26=1,Use_case_lifespans!$B26,0)</f>
        <v>0</v>
      </c>
      <c r="H26" s="99">
        <f>IF(DTE_Lifespans_existing!H26=1,Use_case_lifespans!$B26,0)</f>
        <v>0</v>
      </c>
      <c r="I26" s="99">
        <f>IF(DTE_Lifespans_existing!I26=1,Use_case_lifespans!$B26,0)</f>
        <v>0</v>
      </c>
      <c r="J26" s="99">
        <f>IF(DTE_Lifespans_existing!J26=1,Use_case_lifespans!$B26,0)</f>
        <v>0</v>
      </c>
      <c r="K26" s="99">
        <f>IF(DTE_Lifespans_existing!K26=1,Use_case_lifespans!$B26,0)</f>
        <v>0</v>
      </c>
      <c r="L26" s="99">
        <f>IF(DTE_Lifespans_existing!L26=1,Use_case_lifespans!$B26,0)</f>
        <v>0</v>
      </c>
      <c r="M26" s="99">
        <f>IF(DTE_Lifespans_existing!M26=1,Use_case_lifespans!$B26,0)</f>
        <v>0</v>
      </c>
      <c r="N26" s="99">
        <f>IF(DTE_Lifespans_existing!N26=1,Use_case_lifespans!$B26,0)</f>
        <v>0</v>
      </c>
      <c r="O26" s="99">
        <f>IF(DTE_Lifespans_existing!O26=1,Use_case_lifespans!$B26,0)</f>
        <v>0</v>
      </c>
      <c r="P26" s="99">
        <f>IF(DTE_Lifespans_existing!P26=1,Use_case_lifespans!$B26,0)</f>
        <v>0</v>
      </c>
      <c r="Q26" s="99">
        <f>IF(DTE_Lifespans_existing!Q26=1,Use_case_lifespans!$B26,0)</f>
        <v>0</v>
      </c>
      <c r="R26" s="99">
        <f>IF(DTE_Lifespans_existing!R26=1,Use_case_lifespans!$B26,0)</f>
        <v>0</v>
      </c>
      <c r="S26" s="99">
        <f>IF(DTE_Lifespans_existing!S26=1,Use_case_lifespans!$B26,0)</f>
        <v>0</v>
      </c>
      <c r="T26" s="99">
        <f>IF(DTE_Lifespans_existing!T26=1,Use_case_lifespans!$B26,0)</f>
        <v>0</v>
      </c>
      <c r="U26" s="99">
        <f>IF(DTE_Lifespans_existing!U26=1,Use_case_lifespans!$B26,0)</f>
        <v>0</v>
      </c>
      <c r="V26" s="99">
        <f>IF(DTE_Lifespans_existing!V26=1,Use_case_lifespans!$B26,0)</f>
        <v>0</v>
      </c>
      <c r="W26" s="99">
        <f>IF(DTE_Lifespans_existing!W26=1,Use_case_lifespans!$B26,0)</f>
        <v>0</v>
      </c>
    </row>
    <row r="27" spans="1:23" x14ac:dyDescent="0.3">
      <c r="A27" s="44" t="s">
        <v>74</v>
      </c>
      <c r="B27" s="45" t="s">
        <v>56</v>
      </c>
      <c r="C27" s="46"/>
      <c r="D27" s="99" t="str">
        <f>IF(DTE_Lifespans_existing!D27=1,Use_case_lifespans!$B27,0)</f>
        <v>Near Earth Robotic - LEO Science</v>
      </c>
      <c r="E27" s="99" t="str">
        <f>IF(DTE_Lifespans_existing!E27=1,Use_case_lifespans!$B27,0)</f>
        <v>Near Earth Robotic - LEO Science</v>
      </c>
      <c r="F27" s="99" t="str">
        <f>IF(DTE_Lifespans_existing!F27=1,Use_case_lifespans!$B27,0)</f>
        <v>Near Earth Robotic - LEO Science</v>
      </c>
      <c r="G27" s="99">
        <f>IF(DTE_Lifespans_existing!G27=1,Use_case_lifespans!$B27,0)</f>
        <v>0</v>
      </c>
      <c r="H27" s="99">
        <f>IF(DTE_Lifespans_existing!H27=1,Use_case_lifespans!$B27,0)</f>
        <v>0</v>
      </c>
      <c r="I27" s="99">
        <f>IF(DTE_Lifespans_existing!I27=1,Use_case_lifespans!$B27,0)</f>
        <v>0</v>
      </c>
      <c r="J27" s="99">
        <f>IF(DTE_Lifespans_existing!J27=1,Use_case_lifespans!$B27,0)</f>
        <v>0</v>
      </c>
      <c r="K27" s="99">
        <f>IF(DTE_Lifespans_existing!K27=1,Use_case_lifespans!$B27,0)</f>
        <v>0</v>
      </c>
      <c r="L27" s="99">
        <f>IF(DTE_Lifespans_existing!L27=1,Use_case_lifespans!$B27,0)</f>
        <v>0</v>
      </c>
      <c r="M27" s="99">
        <f>IF(DTE_Lifespans_existing!M27=1,Use_case_lifespans!$B27,0)</f>
        <v>0</v>
      </c>
      <c r="N27" s="99">
        <f>IF(DTE_Lifespans_existing!N27=1,Use_case_lifespans!$B27,0)</f>
        <v>0</v>
      </c>
      <c r="O27" s="99">
        <f>IF(DTE_Lifespans_existing!O27=1,Use_case_lifespans!$B27,0)</f>
        <v>0</v>
      </c>
      <c r="P27" s="99">
        <f>IF(DTE_Lifespans_existing!P27=1,Use_case_lifespans!$B27,0)</f>
        <v>0</v>
      </c>
      <c r="Q27" s="99">
        <f>IF(DTE_Lifespans_existing!Q27=1,Use_case_lifespans!$B27,0)</f>
        <v>0</v>
      </c>
      <c r="R27" s="99">
        <f>IF(DTE_Lifespans_existing!R27=1,Use_case_lifespans!$B27,0)</f>
        <v>0</v>
      </c>
      <c r="S27" s="99">
        <f>IF(DTE_Lifespans_existing!S27=1,Use_case_lifespans!$B27,0)</f>
        <v>0</v>
      </c>
      <c r="T27" s="99">
        <f>IF(DTE_Lifespans_existing!T27=1,Use_case_lifespans!$B27,0)</f>
        <v>0</v>
      </c>
      <c r="U27" s="99">
        <f>IF(DTE_Lifespans_existing!U27=1,Use_case_lifespans!$B27,0)</f>
        <v>0</v>
      </c>
      <c r="V27" s="99">
        <f>IF(DTE_Lifespans_existing!V27=1,Use_case_lifespans!$B27,0)</f>
        <v>0</v>
      </c>
      <c r="W27" s="99">
        <f>IF(DTE_Lifespans_existing!W27=1,Use_case_lifespans!$B27,0)</f>
        <v>0</v>
      </c>
    </row>
    <row r="28" spans="1:23" x14ac:dyDescent="0.3">
      <c r="A28" s="44" t="s">
        <v>75</v>
      </c>
      <c r="B28" s="45" t="s">
        <v>56</v>
      </c>
      <c r="C28" s="46"/>
      <c r="D28" s="99" t="str">
        <f>IF(DTE_Lifespans_existing!D28=1,Use_case_lifespans!$B28,0)</f>
        <v>Near Earth Robotic - LEO Science</v>
      </c>
      <c r="E28" s="99" t="str">
        <f>IF(DTE_Lifespans_existing!E28=1,Use_case_lifespans!$B28,0)</f>
        <v>Near Earth Robotic - LEO Science</v>
      </c>
      <c r="F28" s="99" t="str">
        <f>IF(DTE_Lifespans_existing!F28=1,Use_case_lifespans!$B28,0)</f>
        <v>Near Earth Robotic - LEO Science</v>
      </c>
      <c r="G28" s="99" t="str">
        <f>IF(DTE_Lifespans_existing!G28=1,Use_case_lifespans!$B28,0)</f>
        <v>Near Earth Robotic - LEO Science</v>
      </c>
      <c r="H28" s="99" t="str">
        <f>IF(DTE_Lifespans_existing!H28=1,Use_case_lifespans!$B28,0)</f>
        <v>Near Earth Robotic - LEO Science</v>
      </c>
      <c r="I28" s="99" t="str">
        <f>IF(DTE_Lifespans_existing!I28=1,Use_case_lifespans!$B28,0)</f>
        <v>Near Earth Robotic - LEO Science</v>
      </c>
      <c r="J28" s="99">
        <f>IF(DTE_Lifespans_existing!J28=1,Use_case_lifespans!$B28,0)</f>
        <v>0</v>
      </c>
      <c r="K28" s="99">
        <f>IF(DTE_Lifespans_existing!K28=1,Use_case_lifespans!$B28,0)</f>
        <v>0</v>
      </c>
      <c r="L28" s="99">
        <f>IF(DTE_Lifespans_existing!L28=1,Use_case_lifespans!$B28,0)</f>
        <v>0</v>
      </c>
      <c r="M28" s="99">
        <f>IF(DTE_Lifespans_existing!M28=1,Use_case_lifespans!$B28,0)</f>
        <v>0</v>
      </c>
      <c r="N28" s="99">
        <f>IF(DTE_Lifespans_existing!N28=1,Use_case_lifespans!$B28,0)</f>
        <v>0</v>
      </c>
      <c r="O28" s="99">
        <f>IF(DTE_Lifespans_existing!O28=1,Use_case_lifespans!$B28,0)</f>
        <v>0</v>
      </c>
      <c r="P28" s="99">
        <f>IF(DTE_Lifespans_existing!P28=1,Use_case_lifespans!$B28,0)</f>
        <v>0</v>
      </c>
      <c r="Q28" s="99">
        <f>IF(DTE_Lifespans_existing!Q28=1,Use_case_lifespans!$B28,0)</f>
        <v>0</v>
      </c>
      <c r="R28" s="99">
        <f>IF(DTE_Lifespans_existing!R28=1,Use_case_lifespans!$B28,0)</f>
        <v>0</v>
      </c>
      <c r="S28" s="99">
        <f>IF(DTE_Lifespans_existing!S28=1,Use_case_lifespans!$B28,0)</f>
        <v>0</v>
      </c>
      <c r="T28" s="99">
        <f>IF(DTE_Lifespans_existing!T28=1,Use_case_lifespans!$B28,0)</f>
        <v>0</v>
      </c>
      <c r="U28" s="99">
        <f>IF(DTE_Lifespans_existing!U28=1,Use_case_lifespans!$B28,0)</f>
        <v>0</v>
      </c>
      <c r="V28" s="99">
        <f>IF(DTE_Lifespans_existing!V28=1,Use_case_lifespans!$B28,0)</f>
        <v>0</v>
      </c>
      <c r="W28" s="99">
        <f>IF(DTE_Lifespans_existing!W28=1,Use_case_lifespans!$B28,0)</f>
        <v>0</v>
      </c>
    </row>
    <row r="29" spans="1:23" x14ac:dyDescent="0.3">
      <c r="A29" s="44" t="s">
        <v>41</v>
      </c>
      <c r="B29" s="51" t="s">
        <v>60</v>
      </c>
      <c r="C29" s="46"/>
      <c r="D29" s="99" t="str">
        <f>IF(DTE_Lifespans_existing!D29=1,Use_case_lifespans!$B29,0)</f>
        <v>Terrestrial &amp; Aerial</v>
      </c>
      <c r="E29" s="99" t="str">
        <f>IF(DTE_Lifespans_existing!E29=1,Use_case_lifespans!$B29,0)</f>
        <v>Terrestrial &amp; Aerial</v>
      </c>
      <c r="F29" s="99" t="str">
        <f>IF(DTE_Lifespans_existing!F29=1,Use_case_lifespans!$B29,0)</f>
        <v>Terrestrial &amp; Aerial</v>
      </c>
      <c r="G29" s="99" t="str">
        <f>IF(DTE_Lifespans_existing!G29=1,Use_case_lifespans!$B29,0)</f>
        <v>Terrestrial &amp; Aerial</v>
      </c>
      <c r="H29" s="99" t="str">
        <f>IF(DTE_Lifespans_existing!H29=1,Use_case_lifespans!$B29,0)</f>
        <v>Terrestrial &amp; Aerial</v>
      </c>
      <c r="I29" s="99" t="str">
        <f>IF(DTE_Lifespans_existing!I29=1,Use_case_lifespans!$B29,0)</f>
        <v>Terrestrial &amp; Aerial</v>
      </c>
      <c r="J29" s="99" t="str">
        <f>IF(DTE_Lifespans_existing!J29=1,Use_case_lifespans!$B29,0)</f>
        <v>Terrestrial &amp; Aerial</v>
      </c>
      <c r="K29" s="99" t="str">
        <f>IF(DTE_Lifespans_existing!K29=1,Use_case_lifespans!$B29,0)</f>
        <v>Terrestrial &amp; Aerial</v>
      </c>
      <c r="L29" s="99" t="str">
        <f>IF(DTE_Lifespans_existing!L29=1,Use_case_lifespans!$B29,0)</f>
        <v>Terrestrial &amp; Aerial</v>
      </c>
      <c r="M29" s="99" t="str">
        <f>IF(DTE_Lifespans_existing!M29=1,Use_case_lifespans!$B29,0)</f>
        <v>Terrestrial &amp; Aerial</v>
      </c>
      <c r="N29" s="99" t="str">
        <f>IF(DTE_Lifespans_existing!N29=1,Use_case_lifespans!$B29,0)</f>
        <v>Terrestrial &amp; Aerial</v>
      </c>
      <c r="O29" s="99" t="str">
        <f>IF(DTE_Lifespans_existing!O29=1,Use_case_lifespans!$B29,0)</f>
        <v>Terrestrial &amp; Aerial</v>
      </c>
      <c r="P29" s="99" t="str">
        <f>IF(DTE_Lifespans_existing!P29=1,Use_case_lifespans!$B29,0)</f>
        <v>Terrestrial &amp; Aerial</v>
      </c>
      <c r="Q29" s="99" t="str">
        <f>IF(DTE_Lifespans_existing!Q29=1,Use_case_lifespans!$B29,0)</f>
        <v>Terrestrial &amp; Aerial</v>
      </c>
      <c r="R29" s="99" t="str">
        <f>IF(DTE_Lifespans_existing!R29=1,Use_case_lifespans!$B29,0)</f>
        <v>Terrestrial &amp; Aerial</v>
      </c>
      <c r="S29" s="99" t="str">
        <f>IF(DTE_Lifespans_existing!S29=1,Use_case_lifespans!$B29,0)</f>
        <v>Terrestrial &amp; Aerial</v>
      </c>
      <c r="T29" s="99" t="str">
        <f>IF(DTE_Lifespans_existing!T29=1,Use_case_lifespans!$B29,0)</f>
        <v>Terrestrial &amp; Aerial</v>
      </c>
      <c r="U29" s="99" t="str">
        <f>IF(DTE_Lifespans_existing!U29=1,Use_case_lifespans!$B29,0)</f>
        <v>Terrestrial &amp; Aerial</v>
      </c>
      <c r="V29" s="99" t="str">
        <f>IF(DTE_Lifespans_existing!V29=1,Use_case_lifespans!$B29,0)</f>
        <v>Terrestrial &amp; Aerial</v>
      </c>
      <c r="W29" s="99" t="str">
        <f>IF(DTE_Lifespans_existing!W29=1,Use_case_lifespans!$B29,0)</f>
        <v>Terrestrial &amp; Aerial</v>
      </c>
    </row>
    <row r="30" spans="1:23" x14ac:dyDescent="0.3">
      <c r="A30" s="44" t="s">
        <v>76</v>
      </c>
      <c r="B30" s="51" t="s">
        <v>57</v>
      </c>
      <c r="C30" s="46"/>
      <c r="D30" s="99" t="str">
        <f>IF(DTE_Lifespans_existing!D30=1,Use_case_lifespans!$B30,0)</f>
        <v>Launch Events</v>
      </c>
      <c r="E30" s="99" t="str">
        <f>IF(DTE_Lifespans_existing!E30=1,Use_case_lifespans!$B30,0)</f>
        <v>Launch Events</v>
      </c>
      <c r="F30" s="99" t="str">
        <f>IF(DTE_Lifespans_existing!F30=1,Use_case_lifespans!$B30,0)</f>
        <v>Launch Events</v>
      </c>
      <c r="G30" s="99" t="str">
        <f>IF(DTE_Lifespans_existing!G30=1,Use_case_lifespans!$B30,0)</f>
        <v>Launch Events</v>
      </c>
      <c r="H30" s="99" t="str">
        <f>IF(DTE_Lifespans_existing!H30=1,Use_case_lifespans!$B30,0)</f>
        <v>Launch Events</v>
      </c>
      <c r="I30" s="99" t="str">
        <f>IF(DTE_Lifespans_existing!I30=1,Use_case_lifespans!$B30,0)</f>
        <v>Launch Events</v>
      </c>
      <c r="J30" s="99" t="str">
        <f>IF(DTE_Lifespans_existing!J30=1,Use_case_lifespans!$B30,0)</f>
        <v>Launch Events</v>
      </c>
      <c r="K30" s="99" t="str">
        <f>IF(DTE_Lifespans_existing!K30=1,Use_case_lifespans!$B30,0)</f>
        <v>Launch Events</v>
      </c>
      <c r="L30" s="99" t="str">
        <f>IF(DTE_Lifespans_existing!L30=1,Use_case_lifespans!$B30,0)</f>
        <v>Launch Events</v>
      </c>
      <c r="M30" s="99" t="str">
        <f>IF(DTE_Lifespans_existing!M30=1,Use_case_lifespans!$B30,0)</f>
        <v>Launch Events</v>
      </c>
      <c r="N30" s="99" t="str">
        <f>IF(DTE_Lifespans_existing!N30=1,Use_case_lifespans!$B30,0)</f>
        <v>Launch Events</v>
      </c>
      <c r="O30" s="99" t="str">
        <f>IF(DTE_Lifespans_existing!O30=1,Use_case_lifespans!$B30,0)</f>
        <v>Launch Events</v>
      </c>
      <c r="P30" s="99" t="str">
        <f>IF(DTE_Lifespans_existing!P30=1,Use_case_lifespans!$B30,0)</f>
        <v>Launch Events</v>
      </c>
      <c r="Q30" s="99" t="str">
        <f>IF(DTE_Lifespans_existing!Q30=1,Use_case_lifespans!$B30,0)</f>
        <v>Launch Events</v>
      </c>
      <c r="R30" s="99" t="str">
        <f>IF(DTE_Lifespans_existing!R30=1,Use_case_lifespans!$B30,0)</f>
        <v>Launch Events</v>
      </c>
      <c r="S30" s="99" t="str">
        <f>IF(DTE_Lifespans_existing!S30=1,Use_case_lifespans!$B30,0)</f>
        <v>Launch Events</v>
      </c>
      <c r="T30" s="99" t="str">
        <f>IF(DTE_Lifespans_existing!T30=1,Use_case_lifespans!$B30,0)</f>
        <v>Launch Events</v>
      </c>
      <c r="U30" s="99" t="str">
        <f>IF(DTE_Lifespans_existing!U30=1,Use_case_lifespans!$B30,0)</f>
        <v>Launch Events</v>
      </c>
      <c r="V30" s="99" t="str">
        <f>IF(DTE_Lifespans_existing!V30=1,Use_case_lifespans!$B30,0)</f>
        <v>Launch Events</v>
      </c>
      <c r="W30" s="99" t="str">
        <f>IF(DTE_Lifespans_existing!W30=1,Use_case_lifespans!$B30,0)</f>
        <v>Launch Events</v>
      </c>
    </row>
    <row r="31" spans="1:23" x14ac:dyDescent="0.3">
      <c r="A31" s="44" t="s">
        <v>86</v>
      </c>
      <c r="B31" s="45" t="s">
        <v>55</v>
      </c>
      <c r="C31" s="46" t="s">
        <v>88</v>
      </c>
      <c r="D31" s="99" t="str">
        <f>IF(DTE_Lifespans_existing!D31=1,Use_case_lifespans!$B31,0)</f>
        <v>Near Earth Robotic - GEO and Near Earth</v>
      </c>
      <c r="E31" s="99" t="str">
        <f>IF(DTE_Lifespans_existing!E31=1,Use_case_lifespans!$B31,0)</f>
        <v>Near Earth Robotic - GEO and Near Earth</v>
      </c>
      <c r="F31" s="99">
        <f>IF(DTE_Lifespans_existing!F31=1,Use_case_lifespans!$B31,0)</f>
        <v>0</v>
      </c>
      <c r="G31" s="99">
        <f>IF(DTE_Lifespans_existing!G31=1,Use_case_lifespans!$B31,0)</f>
        <v>0</v>
      </c>
      <c r="H31" s="99">
        <f>IF(DTE_Lifespans_existing!H31=1,Use_case_lifespans!$B31,0)</f>
        <v>0</v>
      </c>
      <c r="I31" s="99">
        <f>IF(DTE_Lifespans_existing!I31=1,Use_case_lifespans!$B31,0)</f>
        <v>0</v>
      </c>
      <c r="J31" s="99">
        <f>IF(DTE_Lifespans_existing!J31=1,Use_case_lifespans!$B31,0)</f>
        <v>0</v>
      </c>
      <c r="K31" s="99">
        <f>IF(DTE_Lifespans_existing!K31=1,Use_case_lifespans!$B31,0)</f>
        <v>0</v>
      </c>
      <c r="L31" s="99">
        <f>IF(DTE_Lifespans_existing!L31=1,Use_case_lifespans!$B31,0)</f>
        <v>0</v>
      </c>
      <c r="M31" s="99">
        <f>IF(DTE_Lifespans_existing!M31=1,Use_case_lifespans!$B31,0)</f>
        <v>0</v>
      </c>
      <c r="N31" s="99">
        <f>IF(DTE_Lifespans_existing!N31=1,Use_case_lifespans!$B31,0)</f>
        <v>0</v>
      </c>
      <c r="O31" s="99">
        <f>IF(DTE_Lifespans_existing!O31=1,Use_case_lifespans!$B31,0)</f>
        <v>0</v>
      </c>
      <c r="P31" s="99">
        <f>IF(DTE_Lifespans_existing!P31=1,Use_case_lifespans!$B31,0)</f>
        <v>0</v>
      </c>
      <c r="Q31" s="99">
        <f>IF(DTE_Lifespans_existing!Q31=1,Use_case_lifespans!$B31,0)</f>
        <v>0</v>
      </c>
      <c r="R31" s="99">
        <f>IF(DTE_Lifespans_existing!R31=1,Use_case_lifespans!$B31,0)</f>
        <v>0</v>
      </c>
      <c r="S31" s="99">
        <f>IF(DTE_Lifespans_existing!S31=1,Use_case_lifespans!$B31,0)</f>
        <v>0</v>
      </c>
      <c r="T31" s="99">
        <f>IF(DTE_Lifespans_existing!T31=1,Use_case_lifespans!$B31,0)</f>
        <v>0</v>
      </c>
      <c r="U31" s="99">
        <f>IF(DTE_Lifespans_existing!U31=1,Use_case_lifespans!$B31,0)</f>
        <v>0</v>
      </c>
      <c r="V31" s="99">
        <f>IF(DTE_Lifespans_existing!V31=1,Use_case_lifespans!$B31,0)</f>
        <v>0</v>
      </c>
      <c r="W31" s="99">
        <f>IF(DTE_Lifespans_existing!W31=1,Use_case_lifespans!$B31,0)</f>
        <v>0</v>
      </c>
    </row>
    <row r="32" spans="1:23" x14ac:dyDescent="0.3">
      <c r="A32" s="44" t="s">
        <v>42</v>
      </c>
      <c r="B32" s="51" t="s">
        <v>60</v>
      </c>
      <c r="C32" s="46" t="s">
        <v>88</v>
      </c>
      <c r="D32" s="99" t="str">
        <f>IF(DTE_Lifespans_existing!D32=1,Use_case_lifespans!$B32,0)</f>
        <v>Terrestrial &amp; Aerial</v>
      </c>
      <c r="E32" s="99">
        <f>IF(DTE_Lifespans_existing!E32=1,Use_case_lifespans!$B32,0)</f>
        <v>0</v>
      </c>
      <c r="F32" s="99">
        <f>IF(DTE_Lifespans_existing!F32=1,Use_case_lifespans!$B32,0)</f>
        <v>0</v>
      </c>
      <c r="G32" s="99">
        <f>IF(DTE_Lifespans_existing!G32=1,Use_case_lifespans!$B32,0)</f>
        <v>0</v>
      </c>
      <c r="H32" s="99">
        <f>IF(DTE_Lifespans_existing!H32=1,Use_case_lifespans!$B32,0)</f>
        <v>0</v>
      </c>
      <c r="I32" s="99">
        <f>IF(DTE_Lifespans_existing!I32=1,Use_case_lifespans!$B32,0)</f>
        <v>0</v>
      </c>
      <c r="J32" s="99">
        <f>IF(DTE_Lifespans_existing!J32=1,Use_case_lifespans!$B32,0)</f>
        <v>0</v>
      </c>
      <c r="K32" s="99">
        <f>IF(DTE_Lifespans_existing!K32=1,Use_case_lifespans!$B32,0)</f>
        <v>0</v>
      </c>
      <c r="L32" s="99">
        <f>IF(DTE_Lifespans_existing!L32=1,Use_case_lifespans!$B32,0)</f>
        <v>0</v>
      </c>
      <c r="M32" s="99">
        <f>IF(DTE_Lifespans_existing!M32=1,Use_case_lifespans!$B32,0)</f>
        <v>0</v>
      </c>
      <c r="N32" s="99">
        <f>IF(DTE_Lifespans_existing!N32=1,Use_case_lifespans!$B32,0)</f>
        <v>0</v>
      </c>
      <c r="O32" s="99">
        <f>IF(DTE_Lifespans_existing!O32=1,Use_case_lifespans!$B32,0)</f>
        <v>0</v>
      </c>
      <c r="P32" s="99">
        <f>IF(DTE_Lifespans_existing!P32=1,Use_case_lifespans!$B32,0)</f>
        <v>0</v>
      </c>
      <c r="Q32" s="99">
        <f>IF(DTE_Lifespans_existing!Q32=1,Use_case_lifespans!$B32,0)</f>
        <v>0</v>
      </c>
      <c r="R32" s="99">
        <f>IF(DTE_Lifespans_existing!R32=1,Use_case_lifespans!$B32,0)</f>
        <v>0</v>
      </c>
      <c r="S32" s="99">
        <f>IF(DTE_Lifespans_existing!S32=1,Use_case_lifespans!$B32,0)</f>
        <v>0</v>
      </c>
      <c r="T32" s="99">
        <f>IF(DTE_Lifespans_existing!T32=1,Use_case_lifespans!$B32,0)</f>
        <v>0</v>
      </c>
      <c r="U32" s="99">
        <f>IF(DTE_Lifespans_existing!U32=1,Use_case_lifespans!$B32,0)</f>
        <v>0</v>
      </c>
      <c r="V32" s="99">
        <f>IF(DTE_Lifespans_existing!V32=1,Use_case_lifespans!$B32,0)</f>
        <v>0</v>
      </c>
      <c r="W32" s="99">
        <f>IF(DTE_Lifespans_existing!W32=1,Use_case_lifespans!$B32,0)</f>
        <v>0</v>
      </c>
    </row>
    <row r="33" spans="1:23" x14ac:dyDescent="0.3">
      <c r="A33" s="44" t="s">
        <v>54</v>
      </c>
      <c r="B33" s="45" t="s">
        <v>56</v>
      </c>
      <c r="C33" s="46" t="s">
        <v>88</v>
      </c>
      <c r="D33" s="99" t="str">
        <f>IF(DTE_Lifespans_existing!D33=1,Use_case_lifespans!$B33,0)</f>
        <v>Near Earth Robotic - LEO Science</v>
      </c>
      <c r="E33" s="99" t="str">
        <f>IF(DTE_Lifespans_existing!E33=1,Use_case_lifespans!$B33,0)</f>
        <v>Near Earth Robotic - LEO Science</v>
      </c>
      <c r="F33" s="99" t="str">
        <f>IF(DTE_Lifespans_existing!F33=1,Use_case_lifespans!$B33,0)</f>
        <v>Near Earth Robotic - LEO Science</v>
      </c>
      <c r="G33" s="99" t="str">
        <f>IF(DTE_Lifespans_existing!G33=1,Use_case_lifespans!$B33,0)</f>
        <v>Near Earth Robotic - LEO Science</v>
      </c>
      <c r="H33" s="99">
        <f>IF(DTE_Lifespans_existing!H33=1,Use_case_lifespans!$B33,0)</f>
        <v>0</v>
      </c>
      <c r="I33" s="99">
        <f>IF(DTE_Lifespans_existing!I33=1,Use_case_lifespans!$B33,0)</f>
        <v>0</v>
      </c>
      <c r="J33" s="99">
        <f>IF(DTE_Lifespans_existing!J33=1,Use_case_lifespans!$B33,0)</f>
        <v>0</v>
      </c>
      <c r="K33" s="99">
        <f>IF(DTE_Lifespans_existing!K33=1,Use_case_lifespans!$B33,0)</f>
        <v>0</v>
      </c>
      <c r="L33" s="99">
        <f>IF(DTE_Lifespans_existing!L33=1,Use_case_lifespans!$B33,0)</f>
        <v>0</v>
      </c>
      <c r="M33" s="99">
        <f>IF(DTE_Lifespans_existing!M33=1,Use_case_lifespans!$B33,0)</f>
        <v>0</v>
      </c>
      <c r="N33" s="99">
        <f>IF(DTE_Lifespans_existing!N33=1,Use_case_lifespans!$B33,0)</f>
        <v>0</v>
      </c>
      <c r="O33" s="99">
        <f>IF(DTE_Lifespans_existing!O33=1,Use_case_lifespans!$B33,0)</f>
        <v>0</v>
      </c>
      <c r="P33" s="99">
        <f>IF(DTE_Lifespans_existing!P33=1,Use_case_lifespans!$B33,0)</f>
        <v>0</v>
      </c>
      <c r="Q33" s="99">
        <f>IF(DTE_Lifespans_existing!Q33=1,Use_case_lifespans!$B33,0)</f>
        <v>0</v>
      </c>
      <c r="R33" s="99">
        <f>IF(DTE_Lifespans_existing!R33=1,Use_case_lifespans!$B33,0)</f>
        <v>0</v>
      </c>
      <c r="S33" s="99">
        <f>IF(DTE_Lifespans_existing!S33=1,Use_case_lifespans!$B33,0)</f>
        <v>0</v>
      </c>
      <c r="T33" s="99">
        <f>IF(DTE_Lifespans_existing!T33=1,Use_case_lifespans!$B33,0)</f>
        <v>0</v>
      </c>
      <c r="U33" s="99">
        <f>IF(DTE_Lifespans_existing!U33=1,Use_case_lifespans!$B33,0)</f>
        <v>0</v>
      </c>
      <c r="V33" s="99">
        <f>IF(DTE_Lifespans_existing!V33=1,Use_case_lifespans!$B33,0)</f>
        <v>0</v>
      </c>
      <c r="W33" s="99">
        <f>IF(DTE_Lifespans_existing!W33=1,Use_case_lifespans!$B33,0)</f>
        <v>0</v>
      </c>
    </row>
    <row r="34" spans="1:23" x14ac:dyDescent="0.3">
      <c r="A34" s="44" t="s">
        <v>43</v>
      </c>
      <c r="B34" s="44"/>
      <c r="C34" s="46"/>
      <c r="D34" s="99">
        <f>IF(DTE_Lifespans_existing!D34=1,Use_case_lifespans!$B34,0)</f>
        <v>0</v>
      </c>
      <c r="E34" s="99">
        <f>IF(DTE_Lifespans_existing!E34=1,Use_case_lifespans!$B34,0)</f>
        <v>0</v>
      </c>
      <c r="F34" s="99">
        <f>IF(DTE_Lifespans_existing!F34=1,Use_case_lifespans!$B34,0)</f>
        <v>0</v>
      </c>
      <c r="G34" s="99">
        <f>IF(DTE_Lifespans_existing!G34=1,Use_case_lifespans!$B34,0)</f>
        <v>0</v>
      </c>
      <c r="H34" s="99">
        <f>IF(DTE_Lifespans_existing!H34=1,Use_case_lifespans!$B34,0)</f>
        <v>0</v>
      </c>
      <c r="I34" s="99">
        <f>IF(DTE_Lifespans_existing!I34=1,Use_case_lifespans!$B34,0)</f>
        <v>0</v>
      </c>
      <c r="J34" s="99">
        <f>IF(DTE_Lifespans_existing!J34=1,Use_case_lifespans!$B34,0)</f>
        <v>0</v>
      </c>
      <c r="K34" s="99">
        <f>IF(DTE_Lifespans_existing!K34=1,Use_case_lifespans!$B34,0)</f>
        <v>0</v>
      </c>
      <c r="L34" s="99">
        <f>IF(DTE_Lifespans_existing!L34=1,Use_case_lifespans!$B34,0)</f>
        <v>0</v>
      </c>
      <c r="M34" s="99">
        <f>IF(DTE_Lifespans_existing!M34=1,Use_case_lifespans!$B34,0)</f>
        <v>0</v>
      </c>
      <c r="N34" s="99">
        <f>IF(DTE_Lifespans_existing!N34=1,Use_case_lifespans!$B34,0)</f>
        <v>0</v>
      </c>
      <c r="O34" s="99">
        <f>IF(DTE_Lifespans_existing!O34=1,Use_case_lifespans!$B34,0)</f>
        <v>0</v>
      </c>
      <c r="P34" s="99">
        <f>IF(DTE_Lifespans_existing!P34=1,Use_case_lifespans!$B34,0)</f>
        <v>0</v>
      </c>
      <c r="Q34" s="99">
        <f>IF(DTE_Lifespans_existing!Q34=1,Use_case_lifespans!$B34,0)</f>
        <v>0</v>
      </c>
      <c r="R34" s="99">
        <f>IF(DTE_Lifespans_existing!R34=1,Use_case_lifespans!$B34,0)</f>
        <v>0</v>
      </c>
      <c r="S34" s="99">
        <f>IF(DTE_Lifespans_existing!S34=1,Use_case_lifespans!$B34,0)</f>
        <v>0</v>
      </c>
      <c r="T34" s="99">
        <f>IF(DTE_Lifespans_existing!T34=1,Use_case_lifespans!$B34,0)</f>
        <v>0</v>
      </c>
      <c r="U34" s="99">
        <f>IF(DTE_Lifespans_existing!U34=1,Use_case_lifespans!$B34,0)</f>
        <v>0</v>
      </c>
      <c r="V34" s="99">
        <f>IF(DTE_Lifespans_existing!V34=1,Use_case_lifespans!$B34,0)</f>
        <v>0</v>
      </c>
      <c r="W34" s="99">
        <f>IF(DTE_Lifespans_existing!W34=1,Use_case_lifespans!$B34,0)</f>
        <v>0</v>
      </c>
    </row>
    <row r="35" spans="1:23" x14ac:dyDescent="0.3">
      <c r="A35" s="44" t="s">
        <v>77</v>
      </c>
      <c r="B35" s="45" t="s">
        <v>56</v>
      </c>
      <c r="C35" s="46" t="s">
        <v>88</v>
      </c>
      <c r="D35" s="99" t="str">
        <f>IF(DTE_Lifespans_existing!D35=1,Use_case_lifespans!$B35,0)</f>
        <v>Near Earth Robotic - LEO Science</v>
      </c>
      <c r="E35" s="99" t="str">
        <f>IF(DTE_Lifespans_existing!E35=1,Use_case_lifespans!$B35,0)</f>
        <v>Near Earth Robotic - LEO Science</v>
      </c>
      <c r="F35" s="99" t="str">
        <f>IF(DTE_Lifespans_existing!F35=1,Use_case_lifespans!$B35,0)</f>
        <v>Near Earth Robotic - LEO Science</v>
      </c>
      <c r="G35" s="99" t="str">
        <f>IF(DTE_Lifespans_existing!G35=1,Use_case_lifespans!$B35,0)</f>
        <v>Near Earth Robotic - LEO Science</v>
      </c>
      <c r="H35" s="99" t="str">
        <f>IF(DTE_Lifespans_existing!H35=1,Use_case_lifespans!$B35,0)</f>
        <v>Near Earth Robotic - LEO Science</v>
      </c>
      <c r="I35" s="99">
        <f>IF(DTE_Lifespans_existing!I35=1,Use_case_lifespans!$B35,0)</f>
        <v>0</v>
      </c>
      <c r="J35" s="99">
        <f>IF(DTE_Lifespans_existing!J35=1,Use_case_lifespans!$B35,0)</f>
        <v>0</v>
      </c>
      <c r="K35" s="99">
        <f>IF(DTE_Lifespans_existing!K35=1,Use_case_lifespans!$B35,0)</f>
        <v>0</v>
      </c>
      <c r="L35" s="99">
        <f>IF(DTE_Lifespans_existing!L35=1,Use_case_lifespans!$B35,0)</f>
        <v>0</v>
      </c>
      <c r="M35" s="99">
        <f>IF(DTE_Lifespans_existing!M35=1,Use_case_lifespans!$B35,0)</f>
        <v>0</v>
      </c>
      <c r="N35" s="99">
        <f>IF(DTE_Lifespans_existing!N35=1,Use_case_lifespans!$B35,0)</f>
        <v>0</v>
      </c>
      <c r="O35" s="99">
        <f>IF(DTE_Lifespans_existing!O35=1,Use_case_lifespans!$B35,0)</f>
        <v>0</v>
      </c>
      <c r="P35" s="99">
        <f>IF(DTE_Lifespans_existing!P35=1,Use_case_lifespans!$B35,0)</f>
        <v>0</v>
      </c>
      <c r="Q35" s="99">
        <f>IF(DTE_Lifespans_existing!Q35=1,Use_case_lifespans!$B35,0)</f>
        <v>0</v>
      </c>
      <c r="R35" s="99">
        <f>IF(DTE_Lifespans_existing!R35=1,Use_case_lifespans!$B35,0)</f>
        <v>0</v>
      </c>
      <c r="S35" s="99">
        <f>IF(DTE_Lifespans_existing!S35=1,Use_case_lifespans!$B35,0)</f>
        <v>0</v>
      </c>
      <c r="T35" s="99">
        <f>IF(DTE_Lifespans_existing!T35=1,Use_case_lifespans!$B35,0)</f>
        <v>0</v>
      </c>
      <c r="U35" s="99">
        <f>IF(DTE_Lifespans_existing!U35=1,Use_case_lifespans!$B35,0)</f>
        <v>0</v>
      </c>
      <c r="V35" s="99">
        <f>IF(DTE_Lifespans_existing!V35=1,Use_case_lifespans!$B35,0)</f>
        <v>0</v>
      </c>
      <c r="W35" s="99">
        <f>IF(DTE_Lifespans_existing!W35=1,Use_case_lifespans!$B35,0)</f>
        <v>0</v>
      </c>
    </row>
    <row r="36" spans="1:23" x14ac:dyDescent="0.3">
      <c r="A36" s="44" t="s">
        <v>44</v>
      </c>
      <c r="B36" s="45" t="s">
        <v>56</v>
      </c>
      <c r="C36" s="46"/>
      <c r="D36" s="99" t="str">
        <f>IF(DTE_Lifespans_existing!D36=1,Use_case_lifespans!$B36,0)</f>
        <v>Near Earth Robotic - LEO Science</v>
      </c>
      <c r="E36" s="99" t="str">
        <f>IF(DTE_Lifespans_existing!E36=1,Use_case_lifespans!$B36,0)</f>
        <v>Near Earth Robotic - LEO Science</v>
      </c>
      <c r="F36" s="99" t="str">
        <f>IF(DTE_Lifespans_existing!F36=1,Use_case_lifespans!$B36,0)</f>
        <v>Near Earth Robotic - LEO Science</v>
      </c>
      <c r="G36" s="99">
        <f>IF(DTE_Lifespans_existing!G36=1,Use_case_lifespans!$B36,0)</f>
        <v>0</v>
      </c>
      <c r="H36" s="99">
        <f>IF(DTE_Lifespans_existing!H36=1,Use_case_lifespans!$B36,0)</f>
        <v>0</v>
      </c>
      <c r="I36" s="99">
        <f>IF(DTE_Lifespans_existing!I36=1,Use_case_lifespans!$B36,0)</f>
        <v>0</v>
      </c>
      <c r="J36" s="99">
        <f>IF(DTE_Lifespans_existing!J36=1,Use_case_lifespans!$B36,0)</f>
        <v>0</v>
      </c>
      <c r="K36" s="99">
        <f>IF(DTE_Lifespans_existing!K36=1,Use_case_lifespans!$B36,0)</f>
        <v>0</v>
      </c>
      <c r="L36" s="99">
        <f>IF(DTE_Lifespans_existing!L36=1,Use_case_lifespans!$B36,0)</f>
        <v>0</v>
      </c>
      <c r="M36" s="99">
        <f>IF(DTE_Lifespans_existing!M36=1,Use_case_lifespans!$B36,0)</f>
        <v>0</v>
      </c>
      <c r="N36" s="99">
        <f>IF(DTE_Lifespans_existing!N36=1,Use_case_lifespans!$B36,0)</f>
        <v>0</v>
      </c>
      <c r="O36" s="99">
        <f>IF(DTE_Lifespans_existing!O36=1,Use_case_lifespans!$B36,0)</f>
        <v>0</v>
      </c>
      <c r="P36" s="99">
        <f>IF(DTE_Lifespans_existing!P36=1,Use_case_lifespans!$B36,0)</f>
        <v>0</v>
      </c>
      <c r="Q36" s="99">
        <f>IF(DTE_Lifespans_existing!Q36=1,Use_case_lifespans!$B36,0)</f>
        <v>0</v>
      </c>
      <c r="R36" s="99">
        <f>IF(DTE_Lifespans_existing!R36=1,Use_case_lifespans!$B36,0)</f>
        <v>0</v>
      </c>
      <c r="S36" s="99">
        <f>IF(DTE_Lifespans_existing!S36=1,Use_case_lifespans!$B36,0)</f>
        <v>0</v>
      </c>
      <c r="T36" s="99">
        <f>IF(DTE_Lifespans_existing!T36=1,Use_case_lifespans!$B36,0)</f>
        <v>0</v>
      </c>
      <c r="U36" s="99">
        <f>IF(DTE_Lifespans_existing!U36=1,Use_case_lifespans!$B36,0)</f>
        <v>0</v>
      </c>
      <c r="V36" s="99">
        <f>IF(DTE_Lifespans_existing!V36=1,Use_case_lifespans!$B36,0)</f>
        <v>0</v>
      </c>
      <c r="W36" s="99">
        <f>IF(DTE_Lifespans_existing!W36=1,Use_case_lifespans!$B36,0)</f>
        <v>0</v>
      </c>
    </row>
    <row r="37" spans="1:23" x14ac:dyDescent="0.3">
      <c r="A37" s="44" t="s">
        <v>45</v>
      </c>
      <c r="B37" s="51" t="s">
        <v>58</v>
      </c>
      <c r="C37" s="46"/>
      <c r="D37" s="99" t="str">
        <f>IF(DTE_Lifespans_existing!D37=1,Use_case_lifespans!$B37,0)</f>
        <v>Human Space Flight</v>
      </c>
      <c r="E37" s="99" t="str">
        <f>IF(DTE_Lifespans_existing!E37=1,Use_case_lifespans!$B37,0)</f>
        <v>Human Space Flight</v>
      </c>
      <c r="F37" s="99" t="str">
        <f>IF(DTE_Lifespans_existing!F37=1,Use_case_lifespans!$B37,0)</f>
        <v>Human Space Flight</v>
      </c>
      <c r="G37" s="99" t="str">
        <f>IF(DTE_Lifespans_existing!G37=1,Use_case_lifespans!$B37,0)</f>
        <v>Human Space Flight</v>
      </c>
      <c r="H37" s="99" t="str">
        <f>IF(DTE_Lifespans_existing!H37=1,Use_case_lifespans!$B37,0)</f>
        <v>Human Space Flight</v>
      </c>
      <c r="I37" s="99" t="str">
        <f>IF(DTE_Lifespans_existing!I37=1,Use_case_lifespans!$B37,0)</f>
        <v>Human Space Flight</v>
      </c>
      <c r="J37" s="99" t="str">
        <f>IF(DTE_Lifespans_existing!J37=1,Use_case_lifespans!$B37,0)</f>
        <v>Human Space Flight</v>
      </c>
      <c r="K37" s="99" t="str">
        <f>IF(DTE_Lifespans_existing!K37=1,Use_case_lifespans!$B37,0)</f>
        <v>Human Space Flight</v>
      </c>
      <c r="L37" s="99" t="str">
        <f>IF(DTE_Lifespans_existing!L37=1,Use_case_lifespans!$B37,0)</f>
        <v>Human Space Flight</v>
      </c>
      <c r="M37" s="99" t="str">
        <f>IF(DTE_Lifespans_existing!M37=1,Use_case_lifespans!$B37,0)</f>
        <v>Human Space Flight</v>
      </c>
      <c r="N37" s="99" t="str">
        <f>IF(DTE_Lifespans_existing!N37=1,Use_case_lifespans!$B37,0)</f>
        <v>Human Space Flight</v>
      </c>
      <c r="O37" s="99" t="str">
        <f>IF(DTE_Lifespans_existing!O37=1,Use_case_lifespans!$B37,0)</f>
        <v>Human Space Flight</v>
      </c>
      <c r="P37" s="99" t="str">
        <f>IF(DTE_Lifespans_existing!P37=1,Use_case_lifespans!$B37,0)</f>
        <v>Human Space Flight</v>
      </c>
      <c r="Q37" s="99" t="str">
        <f>IF(DTE_Lifespans_existing!Q37=1,Use_case_lifespans!$B37,0)</f>
        <v>Human Space Flight</v>
      </c>
      <c r="R37" s="99" t="str">
        <f>IF(DTE_Lifespans_existing!R37=1,Use_case_lifespans!$B37,0)</f>
        <v>Human Space Flight</v>
      </c>
      <c r="S37" s="99" t="str">
        <f>IF(DTE_Lifespans_existing!S37=1,Use_case_lifespans!$B37,0)</f>
        <v>Human Space Flight</v>
      </c>
      <c r="T37" s="99" t="str">
        <f>IF(DTE_Lifespans_existing!T37=1,Use_case_lifespans!$B37,0)</f>
        <v>Human Space Flight</v>
      </c>
      <c r="U37" s="99" t="str">
        <f>IF(DTE_Lifespans_existing!U37=1,Use_case_lifespans!$B37,0)</f>
        <v>Human Space Flight</v>
      </c>
      <c r="V37" s="99" t="str">
        <f>IF(DTE_Lifespans_existing!V37=1,Use_case_lifespans!$B37,0)</f>
        <v>Human Space Flight</v>
      </c>
      <c r="W37" s="99" t="str">
        <f>IF(DTE_Lifespans_existing!W37=1,Use_case_lifespans!$B37,0)</f>
        <v>Human Space Flight</v>
      </c>
    </row>
    <row r="38" spans="1:23" x14ac:dyDescent="0.3">
      <c r="A38" s="44" t="s">
        <v>46</v>
      </c>
      <c r="B38" s="52" t="s">
        <v>63</v>
      </c>
      <c r="C38" s="46"/>
      <c r="D38" s="99">
        <f>IF(DTE_Lifespans_existing!D38=1,Use_case_lifespans!$B38,0)</f>
        <v>0</v>
      </c>
      <c r="E38" s="99">
        <f>IF(DTE_Lifespans_existing!E38=1,Use_case_lifespans!$B38,0)</f>
        <v>0</v>
      </c>
      <c r="F38" s="99">
        <f>IF(DTE_Lifespans_existing!F38=1,Use_case_lifespans!$B38,0)</f>
        <v>0</v>
      </c>
      <c r="G38" s="99">
        <f>IF(DTE_Lifespans_existing!G38=1,Use_case_lifespans!$B38,0)</f>
        <v>0</v>
      </c>
      <c r="H38" s="99">
        <f>IF(DTE_Lifespans_existing!H38=1,Use_case_lifespans!$B38,0)</f>
        <v>0</v>
      </c>
      <c r="I38" s="99">
        <f>IF(DTE_Lifespans_existing!I38=1,Use_case_lifespans!$B38,0)</f>
        <v>0</v>
      </c>
      <c r="J38" s="99">
        <f>IF(DTE_Lifespans_existing!J38=1,Use_case_lifespans!$B38,0)</f>
        <v>0</v>
      </c>
      <c r="K38" s="99">
        <f>IF(DTE_Lifespans_existing!K38=1,Use_case_lifespans!$B38,0)</f>
        <v>0</v>
      </c>
      <c r="L38" s="99">
        <f>IF(DTE_Lifespans_existing!L38=1,Use_case_lifespans!$B38,0)</f>
        <v>0</v>
      </c>
      <c r="M38" s="99">
        <f>IF(DTE_Lifespans_existing!M38=1,Use_case_lifespans!$B38,0)</f>
        <v>0</v>
      </c>
      <c r="N38" s="99">
        <f>IF(DTE_Lifespans_existing!N38=1,Use_case_lifespans!$B38,0)</f>
        <v>0</v>
      </c>
      <c r="O38" s="99">
        <f>IF(DTE_Lifespans_existing!O38=1,Use_case_lifespans!$B38,0)</f>
        <v>0</v>
      </c>
      <c r="P38" s="99">
        <f>IF(DTE_Lifespans_existing!P38=1,Use_case_lifespans!$B38,0)</f>
        <v>0</v>
      </c>
      <c r="Q38" s="99">
        <f>IF(DTE_Lifespans_existing!Q38=1,Use_case_lifespans!$B38,0)</f>
        <v>0</v>
      </c>
      <c r="R38" s="99">
        <f>IF(DTE_Lifespans_existing!R38=1,Use_case_lifespans!$B38,0)</f>
        <v>0</v>
      </c>
      <c r="S38" s="99">
        <f>IF(DTE_Lifespans_existing!S38=1,Use_case_lifespans!$B38,0)</f>
        <v>0</v>
      </c>
      <c r="T38" s="99">
        <f>IF(DTE_Lifespans_existing!T38=1,Use_case_lifespans!$B38,0)</f>
        <v>0</v>
      </c>
      <c r="U38" s="99">
        <f>IF(DTE_Lifespans_existing!U38=1,Use_case_lifespans!$B38,0)</f>
        <v>0</v>
      </c>
      <c r="V38" s="99">
        <f>IF(DTE_Lifespans_existing!V38=1,Use_case_lifespans!$B38,0)</f>
        <v>0</v>
      </c>
      <c r="W38" s="99">
        <f>IF(DTE_Lifespans_existing!W38=1,Use_case_lifespans!$B38,0)</f>
        <v>0</v>
      </c>
    </row>
    <row r="39" spans="1:23" x14ac:dyDescent="0.3">
      <c r="A39" s="44" t="s">
        <v>47</v>
      </c>
      <c r="B39" s="52" t="s">
        <v>63</v>
      </c>
      <c r="C39" s="46"/>
      <c r="D39" s="99">
        <f>IF(DTE_Lifespans_existing!D39=1,Use_case_lifespans!$B39,0)</f>
        <v>0</v>
      </c>
      <c r="E39" s="99">
        <f>IF(DTE_Lifespans_existing!E39=1,Use_case_lifespans!$B39,0)</f>
        <v>0</v>
      </c>
      <c r="F39" s="99">
        <f>IF(DTE_Lifespans_existing!F39=1,Use_case_lifespans!$B39,0)</f>
        <v>0</v>
      </c>
      <c r="G39" s="99">
        <f>IF(DTE_Lifespans_existing!G39=1,Use_case_lifespans!$B39,0)</f>
        <v>0</v>
      </c>
      <c r="H39" s="99">
        <f>IF(DTE_Lifespans_existing!H39=1,Use_case_lifespans!$B39,0)</f>
        <v>0</v>
      </c>
      <c r="I39" s="99">
        <f>IF(DTE_Lifespans_existing!I39=1,Use_case_lifespans!$B39,0)</f>
        <v>0</v>
      </c>
      <c r="J39" s="99">
        <f>IF(DTE_Lifespans_existing!J39=1,Use_case_lifespans!$B39,0)</f>
        <v>0</v>
      </c>
      <c r="K39" s="99">
        <f>IF(DTE_Lifespans_existing!K39=1,Use_case_lifespans!$B39,0)</f>
        <v>0</v>
      </c>
      <c r="L39" s="99">
        <f>IF(DTE_Lifespans_existing!L39=1,Use_case_lifespans!$B39,0)</f>
        <v>0</v>
      </c>
      <c r="M39" s="99">
        <f>IF(DTE_Lifespans_existing!M39=1,Use_case_lifespans!$B39,0)</f>
        <v>0</v>
      </c>
      <c r="N39" s="99">
        <f>IF(DTE_Lifespans_existing!N39=1,Use_case_lifespans!$B39,0)</f>
        <v>0</v>
      </c>
      <c r="O39" s="99">
        <f>IF(DTE_Lifespans_existing!O39=1,Use_case_lifespans!$B39,0)</f>
        <v>0</v>
      </c>
      <c r="P39" s="99">
        <f>IF(DTE_Lifespans_existing!P39=1,Use_case_lifespans!$B39,0)</f>
        <v>0</v>
      </c>
      <c r="Q39" s="99">
        <f>IF(DTE_Lifespans_existing!Q39=1,Use_case_lifespans!$B39,0)</f>
        <v>0</v>
      </c>
      <c r="R39" s="99">
        <f>IF(DTE_Lifespans_existing!R39=1,Use_case_lifespans!$B39,0)</f>
        <v>0</v>
      </c>
      <c r="S39" s="99">
        <f>IF(DTE_Lifespans_existing!S39=1,Use_case_lifespans!$B39,0)</f>
        <v>0</v>
      </c>
      <c r="T39" s="99">
        <f>IF(DTE_Lifespans_existing!T39=1,Use_case_lifespans!$B39,0)</f>
        <v>0</v>
      </c>
      <c r="U39" s="99">
        <f>IF(DTE_Lifespans_existing!U39=1,Use_case_lifespans!$B39,0)</f>
        <v>0</v>
      </c>
      <c r="V39" s="99">
        <f>IF(DTE_Lifespans_existing!V39=1,Use_case_lifespans!$B39,0)</f>
        <v>0</v>
      </c>
      <c r="W39" s="99">
        <f>IF(DTE_Lifespans_existing!W39=1,Use_case_lifespans!$B39,0)</f>
        <v>0</v>
      </c>
    </row>
    <row r="40" spans="1:23" x14ac:dyDescent="0.3">
      <c r="A40" s="44" t="s">
        <v>48</v>
      </c>
      <c r="B40" s="45" t="s">
        <v>56</v>
      </c>
      <c r="C40" s="46" t="s">
        <v>88</v>
      </c>
      <c r="D40" s="99">
        <f>IF(DTE_Lifespans_existing!D40=1,Use_case_lifespans!$B40,0)</f>
        <v>0</v>
      </c>
      <c r="E40" s="99">
        <f>IF(DTE_Lifespans_existing!E40=1,Use_case_lifespans!$B40,0)</f>
        <v>0</v>
      </c>
      <c r="F40" s="99">
        <f>IF(DTE_Lifespans_existing!F40=1,Use_case_lifespans!$B40,0)</f>
        <v>0</v>
      </c>
      <c r="G40" s="99">
        <f>IF(DTE_Lifespans_existing!G40=1,Use_case_lifespans!$B40,0)</f>
        <v>0</v>
      </c>
      <c r="H40" s="99">
        <f>IF(DTE_Lifespans_existing!H40=1,Use_case_lifespans!$B40,0)</f>
        <v>0</v>
      </c>
      <c r="I40" s="99">
        <f>IF(DTE_Lifespans_existing!I40=1,Use_case_lifespans!$B40,0)</f>
        <v>0</v>
      </c>
      <c r="J40" s="99">
        <f>IF(DTE_Lifespans_existing!J40=1,Use_case_lifespans!$B40,0)</f>
        <v>0</v>
      </c>
      <c r="K40" s="99">
        <f>IF(DTE_Lifespans_existing!K40=1,Use_case_lifespans!$B40,0)</f>
        <v>0</v>
      </c>
      <c r="L40" s="99">
        <f>IF(DTE_Lifespans_existing!L40=1,Use_case_lifespans!$B40,0)</f>
        <v>0</v>
      </c>
      <c r="M40" s="99">
        <f>IF(DTE_Lifespans_existing!M40=1,Use_case_lifespans!$B40,0)</f>
        <v>0</v>
      </c>
      <c r="N40" s="99">
        <f>IF(DTE_Lifespans_existing!N40=1,Use_case_lifespans!$B40,0)</f>
        <v>0</v>
      </c>
      <c r="O40" s="99">
        <f>IF(DTE_Lifespans_existing!O40=1,Use_case_lifespans!$B40,0)</f>
        <v>0</v>
      </c>
      <c r="P40" s="99">
        <f>IF(DTE_Lifespans_existing!P40=1,Use_case_lifespans!$B40,0)</f>
        <v>0</v>
      </c>
      <c r="Q40" s="99">
        <f>IF(DTE_Lifespans_existing!Q40=1,Use_case_lifespans!$B40,0)</f>
        <v>0</v>
      </c>
      <c r="R40" s="99">
        <f>IF(DTE_Lifespans_existing!R40=1,Use_case_lifespans!$B40,0)</f>
        <v>0</v>
      </c>
      <c r="S40" s="99">
        <f>IF(DTE_Lifespans_existing!S40=1,Use_case_lifespans!$B40,0)</f>
        <v>0</v>
      </c>
      <c r="T40" s="99">
        <f>IF(DTE_Lifespans_existing!T40=1,Use_case_lifespans!$B40,0)</f>
        <v>0</v>
      </c>
      <c r="U40" s="99">
        <f>IF(DTE_Lifespans_existing!U40=1,Use_case_lifespans!$B40,0)</f>
        <v>0</v>
      </c>
      <c r="V40" s="99">
        <f>IF(DTE_Lifespans_existing!V40=1,Use_case_lifespans!$B40,0)</f>
        <v>0</v>
      </c>
      <c r="W40" s="99">
        <f>IF(DTE_Lifespans_existing!W40=1,Use_case_lifespans!$B40,0)</f>
        <v>0</v>
      </c>
    </row>
    <row r="41" spans="1:23" x14ac:dyDescent="0.3">
      <c r="A41" s="44" t="s">
        <v>49</v>
      </c>
      <c r="B41" s="51" t="s">
        <v>60</v>
      </c>
      <c r="C41" s="46" t="s">
        <v>88</v>
      </c>
      <c r="D41" s="99" t="str">
        <f>IF(DTE_Lifespans_existing!D41=1,Use_case_lifespans!$B41,0)</f>
        <v>Terrestrial &amp; Aerial</v>
      </c>
      <c r="E41" s="99" t="str">
        <f>IF(DTE_Lifespans_existing!E41=1,Use_case_lifespans!$B41,0)</f>
        <v>Terrestrial &amp; Aerial</v>
      </c>
      <c r="F41" s="99" t="str">
        <f>IF(DTE_Lifespans_existing!F41=1,Use_case_lifespans!$B41,0)</f>
        <v>Terrestrial &amp; Aerial</v>
      </c>
      <c r="G41" s="99" t="str">
        <f>IF(DTE_Lifespans_existing!G41=1,Use_case_lifespans!$B41,0)</f>
        <v>Terrestrial &amp; Aerial</v>
      </c>
      <c r="H41" s="99" t="str">
        <f>IF(DTE_Lifespans_existing!H41=1,Use_case_lifespans!$B41,0)</f>
        <v>Terrestrial &amp; Aerial</v>
      </c>
      <c r="I41" s="99">
        <f>IF(DTE_Lifespans_existing!I41=1,Use_case_lifespans!$B41,0)</f>
        <v>0</v>
      </c>
      <c r="J41" s="99">
        <f>IF(DTE_Lifespans_existing!J41=1,Use_case_lifespans!$B41,0)</f>
        <v>0</v>
      </c>
      <c r="K41" s="99">
        <f>IF(DTE_Lifespans_existing!K41=1,Use_case_lifespans!$B41,0)</f>
        <v>0</v>
      </c>
      <c r="L41" s="99">
        <f>IF(DTE_Lifespans_existing!L41=1,Use_case_lifespans!$B41,0)</f>
        <v>0</v>
      </c>
      <c r="M41" s="99">
        <f>IF(DTE_Lifespans_existing!M41=1,Use_case_lifespans!$B41,0)</f>
        <v>0</v>
      </c>
      <c r="N41" s="99">
        <f>IF(DTE_Lifespans_existing!N41=1,Use_case_lifespans!$B41,0)</f>
        <v>0</v>
      </c>
      <c r="O41" s="99">
        <f>IF(DTE_Lifespans_existing!O41=1,Use_case_lifespans!$B41,0)</f>
        <v>0</v>
      </c>
      <c r="P41" s="99">
        <f>IF(DTE_Lifespans_existing!P41=1,Use_case_lifespans!$B41,0)</f>
        <v>0</v>
      </c>
      <c r="Q41" s="99">
        <f>IF(DTE_Lifespans_existing!Q41=1,Use_case_lifespans!$B41,0)</f>
        <v>0</v>
      </c>
      <c r="R41" s="99">
        <f>IF(DTE_Lifespans_existing!R41=1,Use_case_lifespans!$B41,0)</f>
        <v>0</v>
      </c>
      <c r="S41" s="99">
        <f>IF(DTE_Lifespans_existing!S41=1,Use_case_lifespans!$B41,0)</f>
        <v>0</v>
      </c>
      <c r="T41" s="99">
        <f>IF(DTE_Lifespans_existing!T41=1,Use_case_lifespans!$B41,0)</f>
        <v>0</v>
      </c>
      <c r="U41" s="99">
        <f>IF(DTE_Lifespans_existing!U41=1,Use_case_lifespans!$B41,0)</f>
        <v>0</v>
      </c>
      <c r="V41" s="99">
        <f>IF(DTE_Lifespans_existing!V41=1,Use_case_lifespans!$B41,0)</f>
        <v>0</v>
      </c>
      <c r="W41" s="99">
        <f>IF(DTE_Lifespans_existing!W41=1,Use_case_lifespans!$B41,0)</f>
        <v>0</v>
      </c>
    </row>
    <row r="42" spans="1:23" x14ac:dyDescent="0.3">
      <c r="A42" s="44" t="s">
        <v>78</v>
      </c>
      <c r="B42" s="51" t="s">
        <v>58</v>
      </c>
      <c r="C42" s="46"/>
      <c r="D42" s="99" t="str">
        <f>IF(DTE_Lifespans_existing!D42=1,Use_case_lifespans!$B42,0)</f>
        <v>Human Space Flight</v>
      </c>
      <c r="E42" s="99" t="str">
        <f>IF(DTE_Lifespans_existing!E42=1,Use_case_lifespans!$B42,0)</f>
        <v>Human Space Flight</v>
      </c>
      <c r="F42" s="99" t="str">
        <f>IF(DTE_Lifespans_existing!F42=1,Use_case_lifespans!$B42,0)</f>
        <v>Human Space Flight</v>
      </c>
      <c r="G42" s="99" t="str">
        <f>IF(DTE_Lifespans_existing!G42=1,Use_case_lifespans!$B42,0)</f>
        <v>Human Space Flight</v>
      </c>
      <c r="H42" s="99" t="str">
        <f>IF(DTE_Lifespans_existing!H42=1,Use_case_lifespans!$B42,0)</f>
        <v>Human Space Flight</v>
      </c>
      <c r="I42" s="99" t="str">
        <f>IF(DTE_Lifespans_existing!I42=1,Use_case_lifespans!$B42,0)</f>
        <v>Human Space Flight</v>
      </c>
      <c r="J42" s="99" t="str">
        <f>IF(DTE_Lifespans_existing!J42=1,Use_case_lifespans!$B42,0)</f>
        <v>Human Space Flight</v>
      </c>
      <c r="K42" s="99" t="str">
        <f>IF(DTE_Lifespans_existing!K42=1,Use_case_lifespans!$B42,0)</f>
        <v>Human Space Flight</v>
      </c>
      <c r="L42" s="99" t="str">
        <f>IF(DTE_Lifespans_existing!L42=1,Use_case_lifespans!$B42,0)</f>
        <v>Human Space Flight</v>
      </c>
      <c r="M42" s="99" t="str">
        <f>IF(DTE_Lifespans_existing!M42=1,Use_case_lifespans!$B42,0)</f>
        <v>Human Space Flight</v>
      </c>
      <c r="N42" s="99" t="str">
        <f>IF(DTE_Lifespans_existing!N42=1,Use_case_lifespans!$B42,0)</f>
        <v>Human Space Flight</v>
      </c>
      <c r="O42" s="99" t="str">
        <f>IF(DTE_Lifespans_existing!O42=1,Use_case_lifespans!$B42,0)</f>
        <v>Human Space Flight</v>
      </c>
      <c r="P42" s="99" t="str">
        <f>IF(DTE_Lifespans_existing!P42=1,Use_case_lifespans!$B42,0)</f>
        <v>Human Space Flight</v>
      </c>
      <c r="Q42" s="99" t="str">
        <f>IF(DTE_Lifespans_existing!Q42=1,Use_case_lifespans!$B42,0)</f>
        <v>Human Space Flight</v>
      </c>
      <c r="R42" s="99" t="str">
        <f>IF(DTE_Lifespans_existing!R42=1,Use_case_lifespans!$B42,0)</f>
        <v>Human Space Flight</v>
      </c>
      <c r="S42" s="99" t="str">
        <f>IF(DTE_Lifespans_existing!S42=1,Use_case_lifespans!$B42,0)</f>
        <v>Human Space Flight</v>
      </c>
      <c r="T42" s="99" t="str">
        <f>IF(DTE_Lifespans_existing!T42=1,Use_case_lifespans!$B42,0)</f>
        <v>Human Space Flight</v>
      </c>
      <c r="U42" s="99" t="str">
        <f>IF(DTE_Lifespans_existing!U42=1,Use_case_lifespans!$B42,0)</f>
        <v>Human Space Flight</v>
      </c>
      <c r="V42" s="99" t="str">
        <f>IF(DTE_Lifespans_existing!V42=1,Use_case_lifespans!$B42,0)</f>
        <v>Human Space Flight</v>
      </c>
      <c r="W42" s="99" t="str">
        <f>IF(DTE_Lifespans_existing!W42=1,Use_case_lifespans!$B42,0)</f>
        <v>Human Space Flight</v>
      </c>
    </row>
    <row r="43" spans="1:23" x14ac:dyDescent="0.3">
      <c r="A43" s="44" t="s">
        <v>79</v>
      </c>
      <c r="B43" s="45" t="s">
        <v>61</v>
      </c>
      <c r="C43" s="46"/>
      <c r="D43" s="99" t="str">
        <f>IF(DTE_Lifespans_existing!D43=1,Use_case_lifespans!$B43,0)</f>
        <v>Near Earth Robotic - Low Latency and Complex Needs</v>
      </c>
      <c r="E43" s="99" t="str">
        <f>IF(DTE_Lifespans_existing!E43=1,Use_case_lifespans!$B43,0)</f>
        <v>Near Earth Robotic - Low Latency and Complex Needs</v>
      </c>
      <c r="F43" s="99">
        <f>IF(DTE_Lifespans_existing!F43=1,Use_case_lifespans!$B43,0)</f>
        <v>0</v>
      </c>
      <c r="G43" s="99">
        <f>IF(DTE_Lifespans_existing!G43=1,Use_case_lifespans!$B43,0)</f>
        <v>0</v>
      </c>
      <c r="H43" s="99">
        <f>IF(DTE_Lifespans_existing!H43=1,Use_case_lifespans!$B43,0)</f>
        <v>0</v>
      </c>
      <c r="I43" s="99">
        <f>IF(DTE_Lifespans_existing!I43=1,Use_case_lifespans!$B43,0)</f>
        <v>0</v>
      </c>
      <c r="J43" s="99">
        <f>IF(DTE_Lifespans_existing!J43=1,Use_case_lifespans!$B43,0)</f>
        <v>0</v>
      </c>
      <c r="K43" s="99">
        <f>IF(DTE_Lifespans_existing!K43=1,Use_case_lifespans!$B43,0)</f>
        <v>0</v>
      </c>
      <c r="L43" s="99">
        <f>IF(DTE_Lifespans_existing!L43=1,Use_case_lifespans!$B43,0)</f>
        <v>0</v>
      </c>
      <c r="M43" s="99">
        <f>IF(DTE_Lifespans_existing!M43=1,Use_case_lifespans!$B43,0)</f>
        <v>0</v>
      </c>
      <c r="N43" s="99">
        <f>IF(DTE_Lifespans_existing!N43=1,Use_case_lifespans!$B43,0)</f>
        <v>0</v>
      </c>
      <c r="O43" s="99">
        <f>IF(DTE_Lifespans_existing!O43=1,Use_case_lifespans!$B43,0)</f>
        <v>0</v>
      </c>
      <c r="P43" s="99">
        <f>IF(DTE_Lifespans_existing!P43=1,Use_case_lifespans!$B43,0)</f>
        <v>0</v>
      </c>
      <c r="Q43" s="99">
        <f>IF(DTE_Lifespans_existing!Q43=1,Use_case_lifespans!$B43,0)</f>
        <v>0</v>
      </c>
      <c r="R43" s="99">
        <f>IF(DTE_Lifespans_existing!R43=1,Use_case_lifespans!$B43,0)</f>
        <v>0</v>
      </c>
      <c r="S43" s="99">
        <f>IF(DTE_Lifespans_existing!S43=1,Use_case_lifespans!$B43,0)</f>
        <v>0</v>
      </c>
      <c r="T43" s="99">
        <f>IF(DTE_Lifespans_existing!T43=1,Use_case_lifespans!$B43,0)</f>
        <v>0</v>
      </c>
      <c r="U43" s="99">
        <f>IF(DTE_Lifespans_existing!U43=1,Use_case_lifespans!$B43,0)</f>
        <v>0</v>
      </c>
      <c r="V43" s="99">
        <f>IF(DTE_Lifespans_existing!V43=1,Use_case_lifespans!$B43,0)</f>
        <v>0</v>
      </c>
      <c r="W43" s="99">
        <f>IF(DTE_Lifespans_existing!W43=1,Use_case_lifespans!$B43,0)</f>
        <v>0</v>
      </c>
    </row>
    <row r="44" spans="1:23" x14ac:dyDescent="0.3">
      <c r="A44" s="44" t="s">
        <v>80</v>
      </c>
      <c r="B44" s="45" t="s">
        <v>56</v>
      </c>
      <c r="C44" s="46" t="s">
        <v>88</v>
      </c>
      <c r="D44" s="99" t="str">
        <f>IF(DTE_Lifespans_existing!D44=1,Use_case_lifespans!$B44,0)</f>
        <v>Near Earth Robotic - LEO Science</v>
      </c>
      <c r="E44" s="99" t="str">
        <f>IF(DTE_Lifespans_existing!E44=1,Use_case_lifespans!$B44,0)</f>
        <v>Near Earth Robotic - LEO Science</v>
      </c>
      <c r="F44" s="99" t="str">
        <f>IF(DTE_Lifespans_existing!F44=1,Use_case_lifespans!$B44,0)</f>
        <v>Near Earth Robotic - LEO Science</v>
      </c>
      <c r="G44" s="99" t="str">
        <f>IF(DTE_Lifespans_existing!G44=1,Use_case_lifespans!$B44,0)</f>
        <v>Near Earth Robotic - LEO Science</v>
      </c>
      <c r="H44" s="99" t="str">
        <f>IF(DTE_Lifespans_existing!H44=1,Use_case_lifespans!$B44,0)</f>
        <v>Near Earth Robotic - LEO Science</v>
      </c>
      <c r="I44" s="99" t="str">
        <f>IF(DTE_Lifespans_existing!I44=1,Use_case_lifespans!$B44,0)</f>
        <v>Near Earth Robotic - LEO Science</v>
      </c>
      <c r="J44" s="99" t="str">
        <f>IF(DTE_Lifespans_existing!J44=1,Use_case_lifespans!$B44,0)</f>
        <v>Near Earth Robotic - LEO Science</v>
      </c>
      <c r="K44" s="99">
        <f>IF(DTE_Lifespans_existing!K44=1,Use_case_lifespans!$B44,0)</f>
        <v>0</v>
      </c>
      <c r="L44" s="99">
        <f>IF(DTE_Lifespans_existing!L44=1,Use_case_lifespans!$B44,0)</f>
        <v>0</v>
      </c>
      <c r="M44" s="99">
        <f>IF(DTE_Lifespans_existing!M44=1,Use_case_lifespans!$B44,0)</f>
        <v>0</v>
      </c>
      <c r="N44" s="99">
        <f>IF(DTE_Lifespans_existing!N44=1,Use_case_lifespans!$B44,0)</f>
        <v>0</v>
      </c>
      <c r="O44" s="99">
        <f>IF(DTE_Lifespans_existing!O44=1,Use_case_lifespans!$B44,0)</f>
        <v>0</v>
      </c>
      <c r="P44" s="99">
        <f>IF(DTE_Lifespans_existing!P44=1,Use_case_lifespans!$B44,0)</f>
        <v>0</v>
      </c>
      <c r="Q44" s="99">
        <f>IF(DTE_Lifespans_existing!Q44=1,Use_case_lifespans!$B44,0)</f>
        <v>0</v>
      </c>
      <c r="R44" s="99">
        <f>IF(DTE_Lifespans_existing!R44=1,Use_case_lifespans!$B44,0)</f>
        <v>0</v>
      </c>
      <c r="S44" s="99">
        <f>IF(DTE_Lifespans_existing!S44=1,Use_case_lifespans!$B44,0)</f>
        <v>0</v>
      </c>
      <c r="T44" s="99">
        <f>IF(DTE_Lifespans_existing!T44=1,Use_case_lifespans!$B44,0)</f>
        <v>0</v>
      </c>
      <c r="U44" s="99">
        <f>IF(DTE_Lifespans_existing!U44=1,Use_case_lifespans!$B44,0)</f>
        <v>0</v>
      </c>
      <c r="V44" s="99">
        <f>IF(DTE_Lifespans_existing!V44=1,Use_case_lifespans!$B44,0)</f>
        <v>0</v>
      </c>
      <c r="W44" s="99">
        <f>IF(DTE_Lifespans_existing!W44=1,Use_case_lifespans!$B44,0)</f>
        <v>0</v>
      </c>
    </row>
    <row r="45" spans="1:23" x14ac:dyDescent="0.3">
      <c r="A45" s="44" t="s">
        <v>50</v>
      </c>
      <c r="B45" s="45" t="s">
        <v>55</v>
      </c>
      <c r="C45" s="46"/>
      <c r="D45" s="99" t="str">
        <f>IF(DTE_Lifespans_existing!D45=1,Use_case_lifespans!$B45,0)</f>
        <v>Near Earth Robotic - GEO and Near Earth</v>
      </c>
      <c r="E45" s="99" t="str">
        <f>IF(DTE_Lifespans_existing!E45=1,Use_case_lifespans!$B45,0)</f>
        <v>Near Earth Robotic - GEO and Near Earth</v>
      </c>
      <c r="F45" s="99">
        <f>IF(DTE_Lifespans_existing!F45=1,Use_case_lifespans!$B45,0)</f>
        <v>0</v>
      </c>
      <c r="G45" s="99">
        <f>IF(DTE_Lifespans_existing!G45=1,Use_case_lifespans!$B45,0)</f>
        <v>0</v>
      </c>
      <c r="H45" s="99">
        <f>IF(DTE_Lifespans_existing!H45=1,Use_case_lifespans!$B45,0)</f>
        <v>0</v>
      </c>
      <c r="I45" s="99">
        <f>IF(DTE_Lifespans_existing!I45=1,Use_case_lifespans!$B45,0)</f>
        <v>0</v>
      </c>
      <c r="J45" s="99">
        <f>IF(DTE_Lifespans_existing!J45=1,Use_case_lifespans!$B45,0)</f>
        <v>0</v>
      </c>
      <c r="K45" s="99">
        <f>IF(DTE_Lifespans_existing!K45=1,Use_case_lifespans!$B45,0)</f>
        <v>0</v>
      </c>
      <c r="L45" s="99">
        <f>IF(DTE_Lifespans_existing!L45=1,Use_case_lifespans!$B45,0)</f>
        <v>0</v>
      </c>
      <c r="M45" s="99">
        <f>IF(DTE_Lifespans_existing!M45=1,Use_case_lifespans!$B45,0)</f>
        <v>0</v>
      </c>
      <c r="N45" s="99">
        <f>IF(DTE_Lifespans_existing!N45=1,Use_case_lifespans!$B45,0)</f>
        <v>0</v>
      </c>
      <c r="O45" s="99">
        <f>IF(DTE_Lifespans_existing!O45=1,Use_case_lifespans!$B45,0)</f>
        <v>0</v>
      </c>
      <c r="P45" s="99">
        <f>IF(DTE_Lifespans_existing!P45=1,Use_case_lifespans!$B45,0)</f>
        <v>0</v>
      </c>
      <c r="Q45" s="99">
        <f>IF(DTE_Lifespans_existing!Q45=1,Use_case_lifespans!$B45,0)</f>
        <v>0</v>
      </c>
      <c r="R45" s="99">
        <f>IF(DTE_Lifespans_existing!R45=1,Use_case_lifespans!$B45,0)</f>
        <v>0</v>
      </c>
      <c r="S45" s="99">
        <f>IF(DTE_Lifespans_existing!S45=1,Use_case_lifespans!$B45,0)</f>
        <v>0</v>
      </c>
      <c r="T45" s="99">
        <f>IF(DTE_Lifespans_existing!T45=1,Use_case_lifespans!$B45,0)</f>
        <v>0</v>
      </c>
      <c r="U45" s="99">
        <f>IF(DTE_Lifespans_existing!U45=1,Use_case_lifespans!$B45,0)</f>
        <v>0</v>
      </c>
      <c r="V45" s="99">
        <f>IF(DTE_Lifespans_existing!V45=1,Use_case_lifespans!$B45,0)</f>
        <v>0</v>
      </c>
      <c r="W45" s="99">
        <f>IF(DTE_Lifespans_existing!W45=1,Use_case_lifespans!$B45,0)</f>
        <v>0</v>
      </c>
    </row>
    <row r="46" spans="1:23" x14ac:dyDescent="0.3">
      <c r="A46" s="44" t="s">
        <v>51</v>
      </c>
      <c r="B46" s="45" t="s">
        <v>55</v>
      </c>
      <c r="C46" s="46"/>
      <c r="D46" s="99" t="str">
        <f>IF(DTE_Lifespans_existing!D46=1,Use_case_lifespans!$B46,0)</f>
        <v>Near Earth Robotic - GEO and Near Earth</v>
      </c>
      <c r="E46" s="99" t="str">
        <f>IF(DTE_Lifespans_existing!E46=1,Use_case_lifespans!$B46,0)</f>
        <v>Near Earth Robotic - GEO and Near Earth</v>
      </c>
      <c r="F46" s="99">
        <f>IF(DTE_Lifespans_existing!F46=1,Use_case_lifespans!$B46,0)</f>
        <v>0</v>
      </c>
      <c r="G46" s="99">
        <f>IF(DTE_Lifespans_existing!G46=1,Use_case_lifespans!$B46,0)</f>
        <v>0</v>
      </c>
      <c r="H46" s="99">
        <f>IF(DTE_Lifespans_existing!H46=1,Use_case_lifespans!$B46,0)</f>
        <v>0</v>
      </c>
      <c r="I46" s="99">
        <f>IF(DTE_Lifespans_existing!I46=1,Use_case_lifespans!$B46,0)</f>
        <v>0</v>
      </c>
      <c r="J46" s="99">
        <f>IF(DTE_Lifespans_existing!J46=1,Use_case_lifespans!$B46,0)</f>
        <v>0</v>
      </c>
      <c r="K46" s="99">
        <f>IF(DTE_Lifespans_existing!K46=1,Use_case_lifespans!$B46,0)</f>
        <v>0</v>
      </c>
      <c r="L46" s="99">
        <f>IF(DTE_Lifespans_existing!L46=1,Use_case_lifespans!$B46,0)</f>
        <v>0</v>
      </c>
      <c r="M46" s="99">
        <f>IF(DTE_Lifespans_existing!M46=1,Use_case_lifespans!$B46,0)</f>
        <v>0</v>
      </c>
      <c r="N46" s="99">
        <f>IF(DTE_Lifespans_existing!N46=1,Use_case_lifespans!$B46,0)</f>
        <v>0</v>
      </c>
      <c r="O46" s="99">
        <f>IF(DTE_Lifespans_existing!O46=1,Use_case_lifespans!$B46,0)</f>
        <v>0</v>
      </c>
      <c r="P46" s="99">
        <f>IF(DTE_Lifespans_existing!P46=1,Use_case_lifespans!$B46,0)</f>
        <v>0</v>
      </c>
      <c r="Q46" s="99">
        <f>IF(DTE_Lifespans_existing!Q46=1,Use_case_lifespans!$B46,0)</f>
        <v>0</v>
      </c>
      <c r="R46" s="99">
        <f>IF(DTE_Lifespans_existing!R46=1,Use_case_lifespans!$B46,0)</f>
        <v>0</v>
      </c>
      <c r="S46" s="99">
        <f>IF(DTE_Lifespans_existing!S46=1,Use_case_lifespans!$B46,0)</f>
        <v>0</v>
      </c>
      <c r="T46" s="99">
        <f>IF(DTE_Lifespans_existing!T46=1,Use_case_lifespans!$B46,0)</f>
        <v>0</v>
      </c>
      <c r="U46" s="99">
        <f>IF(DTE_Lifespans_existing!U46=1,Use_case_lifespans!$B46,0)</f>
        <v>0</v>
      </c>
      <c r="V46" s="99">
        <f>IF(DTE_Lifespans_existing!V46=1,Use_case_lifespans!$B46,0)</f>
        <v>0</v>
      </c>
      <c r="W46" s="99">
        <f>IF(DTE_Lifespans_existing!W46=1,Use_case_lifespans!$B46,0)</f>
        <v>0</v>
      </c>
    </row>
    <row r="47" spans="1:23" x14ac:dyDescent="0.3">
      <c r="A47" s="44" t="s">
        <v>52</v>
      </c>
      <c r="B47" s="45" t="s">
        <v>55</v>
      </c>
      <c r="C47" s="46"/>
      <c r="D47" s="99" t="str">
        <f>IF(DTE_Lifespans_existing!D47=1,Use_case_lifespans!$B47,0)</f>
        <v>Near Earth Robotic - GEO and Near Earth</v>
      </c>
      <c r="E47" s="99" t="str">
        <f>IF(DTE_Lifespans_existing!E47=1,Use_case_lifespans!$B47,0)</f>
        <v>Near Earth Robotic - GEO and Near Earth</v>
      </c>
      <c r="F47" s="99">
        <f>IF(DTE_Lifespans_existing!F47=1,Use_case_lifespans!$B47,0)</f>
        <v>0</v>
      </c>
      <c r="G47" s="99">
        <f>IF(DTE_Lifespans_existing!G47=1,Use_case_lifespans!$B47,0)</f>
        <v>0</v>
      </c>
      <c r="H47" s="99">
        <f>IF(DTE_Lifespans_existing!H47=1,Use_case_lifespans!$B47,0)</f>
        <v>0</v>
      </c>
      <c r="I47" s="99">
        <f>IF(DTE_Lifespans_existing!I47=1,Use_case_lifespans!$B47,0)</f>
        <v>0</v>
      </c>
      <c r="J47" s="99">
        <f>IF(DTE_Lifespans_existing!J47=1,Use_case_lifespans!$B47,0)</f>
        <v>0</v>
      </c>
      <c r="K47" s="99">
        <f>IF(DTE_Lifespans_existing!K47=1,Use_case_lifespans!$B47,0)</f>
        <v>0</v>
      </c>
      <c r="L47" s="99">
        <f>IF(DTE_Lifespans_existing!L47=1,Use_case_lifespans!$B47,0)</f>
        <v>0</v>
      </c>
      <c r="M47" s="99">
        <f>IF(DTE_Lifespans_existing!M47=1,Use_case_lifespans!$B47,0)</f>
        <v>0</v>
      </c>
      <c r="N47" s="99">
        <f>IF(DTE_Lifespans_existing!N47=1,Use_case_lifespans!$B47,0)</f>
        <v>0</v>
      </c>
      <c r="O47" s="99">
        <f>IF(DTE_Lifespans_existing!O47=1,Use_case_lifespans!$B47,0)</f>
        <v>0</v>
      </c>
      <c r="P47" s="99">
        <f>IF(DTE_Lifespans_existing!P47=1,Use_case_lifespans!$B47,0)</f>
        <v>0</v>
      </c>
      <c r="Q47" s="99">
        <f>IF(DTE_Lifespans_existing!Q47=1,Use_case_lifespans!$B47,0)</f>
        <v>0</v>
      </c>
      <c r="R47" s="99">
        <f>IF(DTE_Lifespans_existing!R47=1,Use_case_lifespans!$B47,0)</f>
        <v>0</v>
      </c>
      <c r="S47" s="99">
        <f>IF(DTE_Lifespans_existing!S47=1,Use_case_lifespans!$B47,0)</f>
        <v>0</v>
      </c>
      <c r="T47" s="99">
        <f>IF(DTE_Lifespans_existing!T47=1,Use_case_lifespans!$B47,0)</f>
        <v>0</v>
      </c>
      <c r="U47" s="99">
        <f>IF(DTE_Lifespans_existing!U47=1,Use_case_lifespans!$B47,0)</f>
        <v>0</v>
      </c>
      <c r="V47" s="99">
        <f>IF(DTE_Lifespans_existing!V47=1,Use_case_lifespans!$B47,0)</f>
        <v>0</v>
      </c>
      <c r="W47" s="99">
        <f>IF(DTE_Lifespans_existing!W47=1,Use_case_lifespans!$B47,0)</f>
        <v>0</v>
      </c>
    </row>
    <row r="48" spans="1:23" x14ac:dyDescent="0.3">
      <c r="A48" s="44" t="s">
        <v>53</v>
      </c>
      <c r="B48" s="45" t="s">
        <v>56</v>
      </c>
      <c r="C48" s="46"/>
      <c r="D48" s="99" t="str">
        <f>IF(DTE_Lifespans_existing!D48=1,Use_case_lifespans!$B48,0)</f>
        <v>Near Earth Robotic - LEO Science</v>
      </c>
      <c r="E48" s="99">
        <f>IF(DTE_Lifespans_existing!E48=1,Use_case_lifespans!$B48,0)</f>
        <v>0</v>
      </c>
      <c r="F48" s="99">
        <f>IF(DTE_Lifespans_existing!F48=1,Use_case_lifespans!$B48,0)</f>
        <v>0</v>
      </c>
      <c r="G48" s="99">
        <f>IF(DTE_Lifespans_existing!G48=1,Use_case_lifespans!$B48,0)</f>
        <v>0</v>
      </c>
      <c r="H48" s="99">
        <f>IF(DTE_Lifespans_existing!H48=1,Use_case_lifespans!$B48,0)</f>
        <v>0</v>
      </c>
      <c r="I48" s="99">
        <f>IF(DTE_Lifespans_existing!I48=1,Use_case_lifespans!$B48,0)</f>
        <v>0</v>
      </c>
      <c r="J48" s="99">
        <f>IF(DTE_Lifespans_existing!J48=1,Use_case_lifespans!$B48,0)</f>
        <v>0</v>
      </c>
      <c r="K48" s="99">
        <f>IF(DTE_Lifespans_existing!K48=1,Use_case_lifespans!$B48,0)</f>
        <v>0</v>
      </c>
      <c r="L48" s="99">
        <f>IF(DTE_Lifespans_existing!L48=1,Use_case_lifespans!$B48,0)</f>
        <v>0</v>
      </c>
      <c r="M48" s="99">
        <f>IF(DTE_Lifespans_existing!M48=1,Use_case_lifespans!$B48,0)</f>
        <v>0</v>
      </c>
      <c r="N48" s="99">
        <f>IF(DTE_Lifespans_existing!N48=1,Use_case_lifespans!$B48,0)</f>
        <v>0</v>
      </c>
      <c r="O48" s="99">
        <f>IF(DTE_Lifespans_existing!O48=1,Use_case_lifespans!$B48,0)</f>
        <v>0</v>
      </c>
      <c r="P48" s="99">
        <f>IF(DTE_Lifespans_existing!P48=1,Use_case_lifespans!$B48,0)</f>
        <v>0</v>
      </c>
      <c r="Q48" s="99">
        <f>IF(DTE_Lifespans_existing!Q48=1,Use_case_lifespans!$B48,0)</f>
        <v>0</v>
      </c>
      <c r="R48" s="99">
        <f>IF(DTE_Lifespans_existing!R48=1,Use_case_lifespans!$B48,0)</f>
        <v>0</v>
      </c>
      <c r="S48" s="99">
        <f>IF(DTE_Lifespans_existing!S48=1,Use_case_lifespans!$B48,0)</f>
        <v>0</v>
      </c>
      <c r="T48" s="99">
        <f>IF(DTE_Lifespans_existing!T48=1,Use_case_lifespans!$B48,0)</f>
        <v>0</v>
      </c>
      <c r="U48" s="99">
        <f>IF(DTE_Lifespans_existing!U48=1,Use_case_lifespans!$B48,0)</f>
        <v>0</v>
      </c>
      <c r="V48" s="99">
        <f>IF(DTE_Lifespans_existing!V48=1,Use_case_lifespans!$B48,0)</f>
        <v>0</v>
      </c>
      <c r="W48" s="99">
        <f>IF(DTE_Lifespans_existing!W48=1,Use_case_lifespans!$B48,0)</f>
        <v>0</v>
      </c>
    </row>
    <row r="49" spans="1:23" x14ac:dyDescent="0.3">
      <c r="D49" s="99"/>
      <c r="E49" s="99"/>
      <c r="F49" s="99"/>
      <c r="G49" s="99"/>
      <c r="H49" s="99"/>
      <c r="I49" s="99"/>
      <c r="J49" s="99"/>
      <c r="K49" s="99"/>
      <c r="L49" s="99"/>
      <c r="M49" s="99"/>
      <c r="N49" s="99"/>
      <c r="O49" s="99"/>
      <c r="P49" s="99"/>
      <c r="Q49" s="99"/>
      <c r="R49" s="99"/>
      <c r="S49" s="99"/>
      <c r="T49" s="99"/>
      <c r="U49" s="99"/>
      <c r="V49" s="99"/>
      <c r="W49" s="99"/>
    </row>
    <row r="50" spans="1:23" x14ac:dyDescent="0.3">
      <c r="A50" s="97" t="s">
        <v>152</v>
      </c>
    </row>
  </sheetData>
  <autoFilter ref="A1:W48" xr:uid="{3A8DBBC3-2F6E-4F74-9731-6A90B0FA0F89}">
    <sortState xmlns:xlrd2="http://schemas.microsoft.com/office/spreadsheetml/2017/richdata2" ref="A2:W48">
      <sortCondition ref="A1:A48"/>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W96"/>
  <sheetViews>
    <sheetView zoomScaleNormal="100" workbookViewId="0">
      <selection activeCell="B59" sqref="B59"/>
    </sheetView>
  </sheetViews>
  <sheetFormatPr defaultRowHeight="13.8" x14ac:dyDescent="0.25"/>
  <cols>
    <col min="1" max="1" width="14.21875" style="2" customWidth="1"/>
    <col min="2" max="2" width="51.88671875" style="2" bestFit="1" customWidth="1"/>
    <col min="3" max="3" width="8.88671875" style="2"/>
    <col min="4" max="23" width="9.44140625" style="63" customWidth="1"/>
    <col min="24" max="16384" width="8.88671875" style="2"/>
  </cols>
  <sheetData>
    <row r="1" spans="1:23" s="11" customFormat="1" x14ac:dyDescent="0.25">
      <c r="A1" s="42" t="s">
        <v>31</v>
      </c>
      <c r="B1" s="42" t="s">
        <v>101</v>
      </c>
      <c r="C1" s="43" t="s">
        <v>87</v>
      </c>
      <c r="D1" s="42">
        <v>2021</v>
      </c>
      <c r="E1" s="43">
        <v>2022</v>
      </c>
      <c r="F1" s="42">
        <v>2023</v>
      </c>
      <c r="G1" s="43">
        <v>2024</v>
      </c>
      <c r="H1" s="42">
        <v>2025</v>
      </c>
      <c r="I1" s="43">
        <v>2026</v>
      </c>
      <c r="J1" s="42">
        <v>2027</v>
      </c>
      <c r="K1" s="43">
        <v>2028</v>
      </c>
      <c r="L1" s="42">
        <v>2029</v>
      </c>
      <c r="M1" s="43">
        <v>2030</v>
      </c>
      <c r="N1" s="42">
        <v>2031</v>
      </c>
      <c r="O1" s="43">
        <v>2032</v>
      </c>
      <c r="P1" s="42">
        <v>2033</v>
      </c>
      <c r="Q1" s="43">
        <v>2034</v>
      </c>
      <c r="R1" s="42">
        <v>2035</v>
      </c>
      <c r="S1" s="43">
        <v>2036</v>
      </c>
      <c r="T1" s="42">
        <v>2037</v>
      </c>
      <c r="U1" s="43">
        <v>2038</v>
      </c>
      <c r="V1" s="42">
        <v>2039</v>
      </c>
      <c r="W1" s="43">
        <v>2040</v>
      </c>
    </row>
    <row r="2" spans="1:23" ht="14.4" customHeight="1" x14ac:dyDescent="0.25">
      <c r="A2" s="241" t="s">
        <v>104</v>
      </c>
      <c r="B2" s="45" t="s">
        <v>58</v>
      </c>
      <c r="C2" s="62" t="s">
        <v>11</v>
      </c>
      <c r="D2" s="48">
        <f>COUNTIF(Use_case_lifespans!D$2:D$48,$B2)</f>
        <v>6</v>
      </c>
      <c r="E2" s="48">
        <f>COUNTIF(Use_case_lifespans!E$2:E$48,$B2)</f>
        <v>6</v>
      </c>
      <c r="F2" s="48">
        <f>COUNTIF(Use_case_lifespans!F$2:F$48,$B2)</f>
        <v>6</v>
      </c>
      <c r="G2" s="48">
        <f>COUNTIF(Use_case_lifespans!G$2:G$48,$B2)</f>
        <v>6</v>
      </c>
      <c r="H2" s="48">
        <f>COUNTIF(Use_case_lifespans!H$2:H$48,$B2)</f>
        <v>6</v>
      </c>
      <c r="I2" s="48">
        <f>COUNTIF(Use_case_lifespans!I$2:I$48,$B2)</f>
        <v>6</v>
      </c>
      <c r="J2" s="48">
        <f>COUNTIF(Use_case_lifespans!J$2:J$48,$B2)</f>
        <v>6</v>
      </c>
      <c r="K2" s="48">
        <f>COUNTIF(Use_case_lifespans!K$2:K$48,$B2)</f>
        <v>6</v>
      </c>
      <c r="L2" s="48">
        <f>COUNTIF(Use_case_lifespans!L$2:L$48,$B2)</f>
        <v>6</v>
      </c>
      <c r="M2" s="48">
        <f>COUNTIF(Use_case_lifespans!M$2:M$48,$B2)</f>
        <v>6</v>
      </c>
      <c r="N2" s="48">
        <f>COUNTIF(Use_case_lifespans!N$2:N$48,$B2)</f>
        <v>4</v>
      </c>
      <c r="O2" s="48">
        <f>COUNTIF(Use_case_lifespans!O$2:O$48,$B2)</f>
        <v>4</v>
      </c>
      <c r="P2" s="48">
        <f>COUNTIF(Use_case_lifespans!P$2:P$48,$B2)</f>
        <v>4</v>
      </c>
      <c r="Q2" s="48">
        <f>COUNTIF(Use_case_lifespans!Q$2:Q$48,$B2)</f>
        <v>4</v>
      </c>
      <c r="R2" s="48">
        <f>COUNTIF(Use_case_lifespans!R$2:R$48,$B2)</f>
        <v>4</v>
      </c>
      <c r="S2" s="48">
        <f>COUNTIF(Use_case_lifespans!S$2:S$48,$B2)</f>
        <v>4</v>
      </c>
      <c r="T2" s="48">
        <f>COUNTIF(Use_case_lifespans!T$2:T$48,$B2)</f>
        <v>4</v>
      </c>
      <c r="U2" s="48">
        <f>COUNTIF(Use_case_lifespans!U$2:U$48,$B2)</f>
        <v>4</v>
      </c>
      <c r="V2" s="48">
        <f>COUNTIF(Use_case_lifespans!V$2:V$48,$B2)</f>
        <v>4</v>
      </c>
      <c r="W2" s="48">
        <f>COUNTIF(Use_case_lifespans!W$2:W$48,$B2)</f>
        <v>4</v>
      </c>
    </row>
    <row r="3" spans="1:23" x14ac:dyDescent="0.25">
      <c r="A3" s="241"/>
      <c r="B3" s="45" t="s">
        <v>56</v>
      </c>
      <c r="C3" s="62" t="s">
        <v>11</v>
      </c>
      <c r="D3" s="48">
        <f>COUNTIF(Use_case_lifespans!D$2:D$48,$B3)</f>
        <v>17</v>
      </c>
      <c r="E3" s="48">
        <f>COUNTIF(Use_case_lifespans!E$2:E$48,$B3)</f>
        <v>15</v>
      </c>
      <c r="F3" s="48">
        <f>COUNTIF(Use_case_lifespans!F$2:F$48,$B3)</f>
        <v>14</v>
      </c>
      <c r="G3" s="48">
        <f>COUNTIF(Use_case_lifespans!G$2:G$48,$B3)</f>
        <v>12</v>
      </c>
      <c r="H3" s="48">
        <f>COUNTIF(Use_case_lifespans!H$2:H$48,$B3)</f>
        <v>9</v>
      </c>
      <c r="I3" s="48">
        <f>COUNTIF(Use_case_lifespans!I$2:I$48,$B3)</f>
        <v>6</v>
      </c>
      <c r="J3" s="48">
        <f>COUNTIF(Use_case_lifespans!J$2:J$48,$B3)</f>
        <v>3</v>
      </c>
      <c r="K3" s="48">
        <f>COUNTIF(Use_case_lifespans!K$2:K$48,$B3)</f>
        <v>1</v>
      </c>
      <c r="L3" s="48">
        <f>COUNTIF(Use_case_lifespans!L$2:L$48,$B3)</f>
        <v>1</v>
      </c>
      <c r="M3" s="48">
        <f>COUNTIF(Use_case_lifespans!M$2:M$48,$B3)</f>
        <v>1</v>
      </c>
      <c r="N3" s="48">
        <f>COUNTIF(Use_case_lifespans!N$2:N$48,$B3)</f>
        <v>1</v>
      </c>
      <c r="O3" s="48">
        <f>COUNTIF(Use_case_lifespans!O$2:O$48,$B3)</f>
        <v>1</v>
      </c>
      <c r="P3" s="48">
        <f>COUNTIF(Use_case_lifespans!P$2:P$48,$B3)</f>
        <v>1</v>
      </c>
      <c r="Q3" s="48">
        <f>COUNTIF(Use_case_lifespans!Q$2:Q$48,$B3)</f>
        <v>1</v>
      </c>
      <c r="R3" s="48">
        <f>COUNTIF(Use_case_lifespans!R$2:R$48,$B3)</f>
        <v>1</v>
      </c>
      <c r="S3" s="48">
        <f>COUNTIF(Use_case_lifespans!S$2:S$48,$B3)</f>
        <v>1</v>
      </c>
      <c r="T3" s="48">
        <f>COUNTIF(Use_case_lifespans!T$2:T$48,$B3)</f>
        <v>1</v>
      </c>
      <c r="U3" s="48">
        <f>COUNTIF(Use_case_lifespans!U$2:U$48,$B3)</f>
        <v>1</v>
      </c>
      <c r="V3" s="48">
        <f>COUNTIF(Use_case_lifespans!V$2:V$48,$B3)</f>
        <v>1</v>
      </c>
      <c r="W3" s="48">
        <f>COUNTIF(Use_case_lifespans!W$2:W$48,$B3)</f>
        <v>1</v>
      </c>
    </row>
    <row r="4" spans="1:23" x14ac:dyDescent="0.25">
      <c r="A4" s="241"/>
      <c r="B4" s="45" t="s">
        <v>55</v>
      </c>
      <c r="C4" s="62" t="s">
        <v>11</v>
      </c>
      <c r="D4" s="48">
        <f>COUNTIF(Use_case_lifespans!D$2:D$48,$B4)</f>
        <v>8</v>
      </c>
      <c r="E4" s="48">
        <f>COUNTIF(Use_case_lifespans!E$2:E$48,$B4)</f>
        <v>8</v>
      </c>
      <c r="F4" s="48">
        <f>COUNTIF(Use_case_lifespans!F$2:F$48,$B4)</f>
        <v>4</v>
      </c>
      <c r="G4" s="48">
        <f>COUNTIF(Use_case_lifespans!G$2:G$48,$B4)</f>
        <v>4</v>
      </c>
      <c r="H4" s="48">
        <f>COUNTIF(Use_case_lifespans!H$2:H$48,$B4)</f>
        <v>4</v>
      </c>
      <c r="I4" s="48">
        <f>COUNTIF(Use_case_lifespans!I$2:I$48,$B4)</f>
        <v>4</v>
      </c>
      <c r="J4" s="48">
        <f>COUNTIF(Use_case_lifespans!J$2:J$48,$B4)</f>
        <v>4</v>
      </c>
      <c r="K4" s="48">
        <f>COUNTIF(Use_case_lifespans!K$2:K$48,$B4)</f>
        <v>4</v>
      </c>
      <c r="L4" s="48">
        <f>COUNTIF(Use_case_lifespans!L$2:L$48,$B4)</f>
        <v>4</v>
      </c>
      <c r="M4" s="48">
        <f>COUNTIF(Use_case_lifespans!M$2:M$48,$B4)</f>
        <v>4</v>
      </c>
      <c r="N4" s="48">
        <f>COUNTIF(Use_case_lifespans!N$2:N$48,$B4)</f>
        <v>4</v>
      </c>
      <c r="O4" s="48">
        <f>COUNTIF(Use_case_lifespans!O$2:O$48,$B4)</f>
        <v>4</v>
      </c>
      <c r="P4" s="48">
        <f>COUNTIF(Use_case_lifespans!P$2:P$48,$B4)</f>
        <v>4</v>
      </c>
      <c r="Q4" s="48">
        <f>COUNTIF(Use_case_lifespans!Q$2:Q$48,$B4)</f>
        <v>4</v>
      </c>
      <c r="R4" s="48">
        <f>COUNTIF(Use_case_lifespans!R$2:R$48,$B4)</f>
        <v>4</v>
      </c>
      <c r="S4" s="48">
        <f>COUNTIF(Use_case_lifespans!S$2:S$48,$B4)</f>
        <v>4</v>
      </c>
      <c r="T4" s="48">
        <f>COUNTIF(Use_case_lifespans!T$2:T$48,$B4)</f>
        <v>4</v>
      </c>
      <c r="U4" s="48">
        <f>COUNTIF(Use_case_lifespans!U$2:U$48,$B4)</f>
        <v>4</v>
      </c>
      <c r="V4" s="48">
        <f>COUNTIF(Use_case_lifespans!V$2:V$48,$B4)</f>
        <v>4</v>
      </c>
      <c r="W4" s="48">
        <f>COUNTIF(Use_case_lifespans!W$2:W$48,$B4)</f>
        <v>4</v>
      </c>
    </row>
    <row r="5" spans="1:23" x14ac:dyDescent="0.25">
      <c r="A5" s="241"/>
      <c r="B5" s="45" t="s">
        <v>99</v>
      </c>
      <c r="C5" s="62" t="s">
        <v>11</v>
      </c>
      <c r="D5" s="48">
        <f>COUNTIF(Use_case_lifespans!D$2:D$48,$B5)</f>
        <v>0</v>
      </c>
      <c r="E5" s="48">
        <f>COUNTIF(Use_case_lifespans!E$2:E$48,$B5)</f>
        <v>0</v>
      </c>
      <c r="F5" s="48">
        <f>COUNTIF(Use_case_lifespans!F$2:F$48,$B5)</f>
        <v>0</v>
      </c>
      <c r="G5" s="48">
        <f>COUNTIF(Use_case_lifespans!G$2:G$48,$B5)</f>
        <v>0</v>
      </c>
      <c r="H5" s="48">
        <f>COUNTIF(Use_case_lifespans!H$2:H$48,$B5)</f>
        <v>0</v>
      </c>
      <c r="I5" s="48">
        <f>COUNTIF(Use_case_lifespans!I$2:I$48,$B5)</f>
        <v>0</v>
      </c>
      <c r="J5" s="48">
        <f>COUNTIF(Use_case_lifespans!J$2:J$48,$B5)</f>
        <v>0</v>
      </c>
      <c r="K5" s="48">
        <f>COUNTIF(Use_case_lifespans!K$2:K$48,$B5)</f>
        <v>0</v>
      </c>
      <c r="L5" s="48">
        <f>COUNTIF(Use_case_lifespans!L$2:L$48,$B5)</f>
        <v>0</v>
      </c>
      <c r="M5" s="48">
        <f>COUNTIF(Use_case_lifespans!M$2:M$48,$B5)</f>
        <v>0</v>
      </c>
      <c r="N5" s="48">
        <f>COUNTIF(Use_case_lifespans!N$2:N$48,$B5)</f>
        <v>0</v>
      </c>
      <c r="O5" s="48">
        <f>COUNTIF(Use_case_lifespans!O$2:O$48,$B5)</f>
        <v>0</v>
      </c>
      <c r="P5" s="48">
        <f>COUNTIF(Use_case_lifespans!P$2:P$48,$B5)</f>
        <v>0</v>
      </c>
      <c r="Q5" s="48">
        <f>COUNTIF(Use_case_lifespans!Q$2:Q$48,$B5)</f>
        <v>0</v>
      </c>
      <c r="R5" s="48">
        <f>COUNTIF(Use_case_lifespans!R$2:R$48,$B5)</f>
        <v>0</v>
      </c>
      <c r="S5" s="48">
        <f>COUNTIF(Use_case_lifespans!S$2:S$48,$B5)</f>
        <v>0</v>
      </c>
      <c r="T5" s="48">
        <f>COUNTIF(Use_case_lifespans!T$2:T$48,$B5)</f>
        <v>0</v>
      </c>
      <c r="U5" s="48">
        <f>COUNTIF(Use_case_lifespans!U$2:U$48,$B5)</f>
        <v>0</v>
      </c>
      <c r="V5" s="48">
        <f>COUNTIF(Use_case_lifespans!V$2:V$48,$B5)</f>
        <v>0</v>
      </c>
      <c r="W5" s="48">
        <f>COUNTIF(Use_case_lifespans!W$2:W$48,$B5)</f>
        <v>0</v>
      </c>
    </row>
    <row r="6" spans="1:23" x14ac:dyDescent="0.25">
      <c r="A6" s="241"/>
      <c r="B6" s="45" t="s">
        <v>59</v>
      </c>
      <c r="C6" s="62" t="s">
        <v>11</v>
      </c>
      <c r="D6" s="48">
        <f>COUNTIF(Use_case_lifespans!D$2:D$48,$B6)</f>
        <v>1</v>
      </c>
      <c r="E6" s="48">
        <f>COUNTIF(Use_case_lifespans!E$2:E$48,$B6)</f>
        <v>1</v>
      </c>
      <c r="F6" s="48">
        <f>COUNTIF(Use_case_lifespans!F$2:F$48,$B6)</f>
        <v>1</v>
      </c>
      <c r="G6" s="48">
        <f>COUNTIF(Use_case_lifespans!G$2:G$48,$B6)</f>
        <v>1</v>
      </c>
      <c r="H6" s="48">
        <f>COUNTIF(Use_case_lifespans!H$2:H$48,$B6)</f>
        <v>0</v>
      </c>
      <c r="I6" s="48">
        <f>COUNTIF(Use_case_lifespans!I$2:I$48,$B6)</f>
        <v>0</v>
      </c>
      <c r="J6" s="48">
        <f>COUNTIF(Use_case_lifespans!J$2:J$48,$B6)</f>
        <v>0</v>
      </c>
      <c r="K6" s="48">
        <f>COUNTIF(Use_case_lifespans!K$2:K$48,$B6)</f>
        <v>0</v>
      </c>
      <c r="L6" s="48">
        <f>COUNTIF(Use_case_lifespans!L$2:L$48,$B6)</f>
        <v>0</v>
      </c>
      <c r="M6" s="48">
        <f>COUNTIF(Use_case_lifespans!M$2:M$48,$B6)</f>
        <v>0</v>
      </c>
      <c r="N6" s="48">
        <f>COUNTIF(Use_case_lifespans!N$2:N$48,$B6)</f>
        <v>0</v>
      </c>
      <c r="O6" s="48">
        <f>COUNTIF(Use_case_lifespans!O$2:O$48,$B6)</f>
        <v>0</v>
      </c>
      <c r="P6" s="48">
        <f>COUNTIF(Use_case_lifespans!P$2:P$48,$B6)</f>
        <v>0</v>
      </c>
      <c r="Q6" s="48">
        <f>COUNTIF(Use_case_lifespans!Q$2:Q$48,$B6)</f>
        <v>0</v>
      </c>
      <c r="R6" s="48">
        <f>COUNTIF(Use_case_lifespans!R$2:R$48,$B6)</f>
        <v>0</v>
      </c>
      <c r="S6" s="48">
        <f>COUNTIF(Use_case_lifespans!S$2:S$48,$B6)</f>
        <v>0</v>
      </c>
      <c r="T6" s="48">
        <f>COUNTIF(Use_case_lifespans!T$2:T$48,$B6)</f>
        <v>0</v>
      </c>
      <c r="U6" s="48">
        <f>COUNTIF(Use_case_lifespans!U$2:U$48,$B6)</f>
        <v>0</v>
      </c>
      <c r="V6" s="48">
        <f>COUNTIF(Use_case_lifespans!V$2:V$48,$B6)</f>
        <v>0</v>
      </c>
      <c r="W6" s="48">
        <f>COUNTIF(Use_case_lifespans!W$2:W$48,$B6)</f>
        <v>0</v>
      </c>
    </row>
    <row r="7" spans="1:23" x14ac:dyDescent="0.25">
      <c r="A7" s="241"/>
      <c r="B7" s="45" t="s">
        <v>100</v>
      </c>
      <c r="C7" s="62" t="s">
        <v>11</v>
      </c>
      <c r="D7" s="48">
        <f>COUNTIF(Use_case_lifespans!D$2:D$48,$B7)</f>
        <v>0</v>
      </c>
      <c r="E7" s="48">
        <f>COUNTIF(Use_case_lifespans!E$2:E$48,$B7)</f>
        <v>0</v>
      </c>
      <c r="F7" s="48">
        <f>COUNTIF(Use_case_lifespans!F$2:F$48,$B7)</f>
        <v>0</v>
      </c>
      <c r="G7" s="48">
        <f>COUNTIF(Use_case_lifespans!G$2:G$48,$B7)</f>
        <v>0</v>
      </c>
      <c r="H7" s="48">
        <f>COUNTIF(Use_case_lifespans!H$2:H$48,$B7)</f>
        <v>0</v>
      </c>
      <c r="I7" s="48">
        <f>COUNTIF(Use_case_lifespans!I$2:I$48,$B7)</f>
        <v>0</v>
      </c>
      <c r="J7" s="48">
        <f>COUNTIF(Use_case_lifespans!J$2:J$48,$B7)</f>
        <v>0</v>
      </c>
      <c r="K7" s="48">
        <f>COUNTIF(Use_case_lifespans!K$2:K$48,$B7)</f>
        <v>0</v>
      </c>
      <c r="L7" s="48">
        <f>COUNTIF(Use_case_lifespans!L$2:L$48,$B7)</f>
        <v>0</v>
      </c>
      <c r="M7" s="48">
        <f>COUNTIF(Use_case_lifespans!M$2:M$48,$B7)</f>
        <v>0</v>
      </c>
      <c r="N7" s="48">
        <f>COUNTIF(Use_case_lifespans!N$2:N$48,$B7)</f>
        <v>0</v>
      </c>
      <c r="O7" s="48">
        <f>COUNTIF(Use_case_lifespans!O$2:O$48,$B7)</f>
        <v>0</v>
      </c>
      <c r="P7" s="48">
        <f>COUNTIF(Use_case_lifespans!P$2:P$48,$B7)</f>
        <v>0</v>
      </c>
      <c r="Q7" s="48">
        <f>COUNTIF(Use_case_lifespans!Q$2:Q$48,$B7)</f>
        <v>0</v>
      </c>
      <c r="R7" s="48">
        <f>COUNTIF(Use_case_lifespans!R$2:R$48,$B7)</f>
        <v>0</v>
      </c>
      <c r="S7" s="48">
        <f>COUNTIF(Use_case_lifespans!S$2:S$48,$B7)</f>
        <v>0</v>
      </c>
      <c r="T7" s="48">
        <f>COUNTIF(Use_case_lifespans!T$2:T$48,$B7)</f>
        <v>0</v>
      </c>
      <c r="U7" s="48">
        <f>COUNTIF(Use_case_lifespans!U$2:U$48,$B7)</f>
        <v>0</v>
      </c>
      <c r="V7" s="48">
        <f>COUNTIF(Use_case_lifespans!V$2:V$48,$B7)</f>
        <v>0</v>
      </c>
      <c r="W7" s="48">
        <f>COUNTIF(Use_case_lifespans!W$2:W$48,$B7)</f>
        <v>0</v>
      </c>
    </row>
    <row r="8" spans="1:23" x14ac:dyDescent="0.25">
      <c r="A8" s="241"/>
      <c r="B8" s="45" t="s">
        <v>57</v>
      </c>
      <c r="C8" s="62" t="s">
        <v>11</v>
      </c>
      <c r="D8" s="48">
        <f>COUNTIF(Use_case_lifespans!D$2:D$48,$B8)</f>
        <v>3</v>
      </c>
      <c r="E8" s="48">
        <f>COUNTIF(Use_case_lifespans!E$2:E$48,$B8)</f>
        <v>3</v>
      </c>
      <c r="F8" s="48">
        <f>COUNTIF(Use_case_lifespans!F$2:F$48,$B8)</f>
        <v>3</v>
      </c>
      <c r="G8" s="48">
        <f>COUNTIF(Use_case_lifespans!G$2:G$48,$B8)</f>
        <v>3</v>
      </c>
      <c r="H8" s="48">
        <f>COUNTIF(Use_case_lifespans!H$2:H$48,$B8)</f>
        <v>2</v>
      </c>
      <c r="I8" s="48">
        <f>COUNTIF(Use_case_lifespans!I$2:I$48,$B8)</f>
        <v>2</v>
      </c>
      <c r="J8" s="48">
        <f>COUNTIF(Use_case_lifespans!J$2:J$48,$B8)</f>
        <v>2</v>
      </c>
      <c r="K8" s="48">
        <f>COUNTIF(Use_case_lifespans!K$2:K$48,$B8)</f>
        <v>2</v>
      </c>
      <c r="L8" s="48">
        <f>COUNTIF(Use_case_lifespans!L$2:L$48,$B8)</f>
        <v>2</v>
      </c>
      <c r="M8" s="48">
        <f>COUNTIF(Use_case_lifespans!M$2:M$48,$B8)</f>
        <v>2</v>
      </c>
      <c r="N8" s="48">
        <f>COUNTIF(Use_case_lifespans!N$2:N$48,$B8)</f>
        <v>2</v>
      </c>
      <c r="O8" s="48">
        <f>COUNTIF(Use_case_lifespans!O$2:O$48,$B8)</f>
        <v>2</v>
      </c>
      <c r="P8" s="48">
        <f>COUNTIF(Use_case_lifespans!P$2:P$48,$B8)</f>
        <v>2</v>
      </c>
      <c r="Q8" s="48">
        <f>COUNTIF(Use_case_lifespans!Q$2:Q$48,$B8)</f>
        <v>2</v>
      </c>
      <c r="R8" s="48">
        <f>COUNTIF(Use_case_lifespans!R$2:R$48,$B8)</f>
        <v>2</v>
      </c>
      <c r="S8" s="48">
        <f>COUNTIF(Use_case_lifespans!S$2:S$48,$B8)</f>
        <v>2</v>
      </c>
      <c r="T8" s="48">
        <f>COUNTIF(Use_case_lifespans!T$2:T$48,$B8)</f>
        <v>2</v>
      </c>
      <c r="U8" s="48">
        <f>COUNTIF(Use_case_lifespans!U$2:U$48,$B8)</f>
        <v>2</v>
      </c>
      <c r="V8" s="48">
        <f>COUNTIF(Use_case_lifespans!V$2:V$48,$B8)</f>
        <v>2</v>
      </c>
      <c r="W8" s="48">
        <f>COUNTIF(Use_case_lifespans!W$2:W$48,$B8)</f>
        <v>2</v>
      </c>
    </row>
    <row r="9" spans="1:23" x14ac:dyDescent="0.25">
      <c r="A9" s="241"/>
      <c r="B9" s="45" t="s">
        <v>60</v>
      </c>
      <c r="C9" s="62" t="s">
        <v>11</v>
      </c>
      <c r="D9" s="48">
        <f>COUNTIF(Use_case_lifespans!D$2:D$48,$B9)</f>
        <v>3</v>
      </c>
      <c r="E9" s="48">
        <f>COUNTIF(Use_case_lifespans!E$2:E$48,$B9)</f>
        <v>2</v>
      </c>
      <c r="F9" s="48">
        <f>COUNTIF(Use_case_lifespans!F$2:F$48,$B9)</f>
        <v>2</v>
      </c>
      <c r="G9" s="48">
        <f>COUNTIF(Use_case_lifespans!G$2:G$48,$B9)</f>
        <v>2</v>
      </c>
      <c r="H9" s="48">
        <f>COUNTIF(Use_case_lifespans!H$2:H$48,$B9)</f>
        <v>2</v>
      </c>
      <c r="I9" s="48">
        <f>COUNTIF(Use_case_lifespans!I$2:I$48,$B9)</f>
        <v>1</v>
      </c>
      <c r="J9" s="48">
        <f>COUNTIF(Use_case_lifespans!J$2:J$48,$B9)</f>
        <v>1</v>
      </c>
      <c r="K9" s="48">
        <f>COUNTIF(Use_case_lifespans!K$2:K$48,$B9)</f>
        <v>1</v>
      </c>
      <c r="L9" s="48">
        <f>COUNTIF(Use_case_lifespans!L$2:L$48,$B9)</f>
        <v>1</v>
      </c>
      <c r="M9" s="48">
        <f>COUNTIF(Use_case_lifespans!M$2:M$48,$B9)</f>
        <v>1</v>
      </c>
      <c r="N9" s="48">
        <f>COUNTIF(Use_case_lifespans!N$2:N$48,$B9)</f>
        <v>1</v>
      </c>
      <c r="O9" s="48">
        <f>COUNTIF(Use_case_lifespans!O$2:O$48,$B9)</f>
        <v>1</v>
      </c>
      <c r="P9" s="48">
        <f>COUNTIF(Use_case_lifespans!P$2:P$48,$B9)</f>
        <v>1</v>
      </c>
      <c r="Q9" s="48">
        <f>COUNTIF(Use_case_lifespans!Q$2:Q$48,$B9)</f>
        <v>1</v>
      </c>
      <c r="R9" s="48">
        <f>COUNTIF(Use_case_lifespans!R$2:R$48,$B9)</f>
        <v>1</v>
      </c>
      <c r="S9" s="48">
        <f>COUNTIF(Use_case_lifespans!S$2:S$48,$B9)</f>
        <v>1</v>
      </c>
      <c r="T9" s="48">
        <f>COUNTIF(Use_case_lifespans!T$2:T$48,$B9)</f>
        <v>1</v>
      </c>
      <c r="U9" s="48">
        <f>COUNTIF(Use_case_lifespans!U$2:U$48,$B9)</f>
        <v>1</v>
      </c>
      <c r="V9" s="48">
        <f>COUNTIF(Use_case_lifespans!V$2:V$48,$B9)</f>
        <v>1</v>
      </c>
      <c r="W9" s="48">
        <f>COUNTIF(Use_case_lifespans!W$2:W$48,$B9)</f>
        <v>1</v>
      </c>
    </row>
    <row r="10" spans="1:23" x14ac:dyDescent="0.25">
      <c r="A10" s="241"/>
      <c r="B10" s="64" t="s">
        <v>103</v>
      </c>
      <c r="C10" s="56"/>
      <c r="D10" s="65">
        <f>SUM(D2:D9)</f>
        <v>38</v>
      </c>
      <c r="E10" s="65">
        <f t="shared" ref="E10:W10" si="0">SUM(E2:E9)</f>
        <v>35</v>
      </c>
      <c r="F10" s="65">
        <f t="shared" si="0"/>
        <v>30</v>
      </c>
      <c r="G10" s="65">
        <f t="shared" si="0"/>
        <v>28</v>
      </c>
      <c r="H10" s="65">
        <f t="shared" si="0"/>
        <v>23</v>
      </c>
      <c r="I10" s="65">
        <f t="shared" si="0"/>
        <v>19</v>
      </c>
      <c r="J10" s="65">
        <f t="shared" si="0"/>
        <v>16</v>
      </c>
      <c r="K10" s="65">
        <f t="shared" si="0"/>
        <v>14</v>
      </c>
      <c r="L10" s="65">
        <f t="shared" si="0"/>
        <v>14</v>
      </c>
      <c r="M10" s="65">
        <f t="shared" si="0"/>
        <v>14</v>
      </c>
      <c r="N10" s="65">
        <f t="shared" si="0"/>
        <v>12</v>
      </c>
      <c r="O10" s="65">
        <f t="shared" si="0"/>
        <v>12</v>
      </c>
      <c r="P10" s="65">
        <f t="shared" si="0"/>
        <v>12</v>
      </c>
      <c r="Q10" s="65">
        <f t="shared" si="0"/>
        <v>12</v>
      </c>
      <c r="R10" s="65">
        <f t="shared" si="0"/>
        <v>12</v>
      </c>
      <c r="S10" s="65">
        <f t="shared" si="0"/>
        <v>12</v>
      </c>
      <c r="T10" s="65">
        <f t="shared" si="0"/>
        <v>12</v>
      </c>
      <c r="U10" s="65">
        <f t="shared" si="0"/>
        <v>12</v>
      </c>
      <c r="V10" s="65">
        <f t="shared" si="0"/>
        <v>12</v>
      </c>
      <c r="W10" s="65">
        <f t="shared" si="0"/>
        <v>12</v>
      </c>
    </row>
    <row r="11" spans="1:23" x14ac:dyDescent="0.25">
      <c r="A11" s="74"/>
      <c r="B11" s="75"/>
      <c r="C11" s="74"/>
      <c r="D11" s="76"/>
      <c r="E11" s="76"/>
      <c r="F11" s="76"/>
      <c r="G11" s="76"/>
      <c r="H11" s="76"/>
      <c r="I11" s="76"/>
      <c r="J11" s="76"/>
      <c r="K11" s="76"/>
      <c r="L11" s="76"/>
      <c r="M11" s="76"/>
      <c r="N11" s="76"/>
      <c r="O11" s="76"/>
      <c r="P11" s="76"/>
      <c r="Q11" s="76"/>
      <c r="R11" s="76"/>
      <c r="S11" s="76"/>
      <c r="T11" s="76"/>
      <c r="U11" s="76"/>
      <c r="V11" s="76"/>
      <c r="W11" s="76"/>
    </row>
    <row r="12" spans="1:23" x14ac:dyDescent="0.25">
      <c r="A12" s="74"/>
      <c r="B12" s="75"/>
      <c r="C12" s="74"/>
      <c r="D12" s="76"/>
      <c r="E12" s="76"/>
      <c r="F12" s="76"/>
      <c r="G12" s="76"/>
      <c r="H12" s="76"/>
      <c r="I12" s="76"/>
      <c r="J12" s="76"/>
      <c r="K12" s="76"/>
      <c r="L12" s="76"/>
      <c r="M12" s="76"/>
      <c r="N12" s="76"/>
      <c r="O12" s="76"/>
      <c r="P12" s="76"/>
      <c r="Q12" s="76"/>
      <c r="R12" s="76"/>
      <c r="S12" s="76"/>
      <c r="T12" s="76"/>
      <c r="U12" s="76"/>
      <c r="V12" s="76"/>
      <c r="W12" s="76"/>
    </row>
    <row r="13" spans="1:23" x14ac:dyDescent="0.25">
      <c r="A13" s="42" t="s">
        <v>31</v>
      </c>
      <c r="B13" s="42" t="s">
        <v>101</v>
      </c>
      <c r="C13" s="43" t="s">
        <v>87</v>
      </c>
      <c r="D13" s="42">
        <v>2021</v>
      </c>
      <c r="E13" s="43">
        <v>2022</v>
      </c>
      <c r="F13" s="42">
        <v>2023</v>
      </c>
      <c r="G13" s="43">
        <v>2024</v>
      </c>
      <c r="H13" s="42">
        <v>2025</v>
      </c>
      <c r="I13" s="43">
        <v>2026</v>
      </c>
      <c r="J13" s="42">
        <v>2027</v>
      </c>
      <c r="K13" s="43">
        <v>2028</v>
      </c>
      <c r="L13" s="42">
        <v>2029</v>
      </c>
      <c r="M13" s="43">
        <v>2030</v>
      </c>
      <c r="N13" s="42">
        <v>2031</v>
      </c>
      <c r="O13" s="43">
        <v>2032</v>
      </c>
      <c r="P13" s="42">
        <v>2033</v>
      </c>
      <c r="Q13" s="43">
        <v>2034</v>
      </c>
      <c r="R13" s="42">
        <v>2035</v>
      </c>
      <c r="S13" s="43">
        <v>2036</v>
      </c>
      <c r="T13" s="42">
        <v>2037</v>
      </c>
      <c r="U13" s="43">
        <v>2038</v>
      </c>
      <c r="V13" s="42">
        <v>2039</v>
      </c>
      <c r="W13" s="43">
        <v>2040</v>
      </c>
    </row>
    <row r="14" spans="1:23" ht="14.4" customHeight="1" x14ac:dyDescent="0.25">
      <c r="A14" s="242" t="s">
        <v>105</v>
      </c>
      <c r="B14" s="45" t="s">
        <v>58</v>
      </c>
      <c r="C14" s="62" t="s">
        <v>11</v>
      </c>
      <c r="D14" s="48">
        <v>0</v>
      </c>
      <c r="E14" s="48">
        <f t="shared" ref="E14:W14" si="1">$D2-E2</f>
        <v>0</v>
      </c>
      <c r="F14" s="48">
        <f t="shared" si="1"/>
        <v>0</v>
      </c>
      <c r="G14" s="48">
        <f t="shared" si="1"/>
        <v>0</v>
      </c>
      <c r="H14" s="48">
        <f t="shared" si="1"/>
        <v>0</v>
      </c>
      <c r="I14" s="48">
        <f t="shared" si="1"/>
        <v>0</v>
      </c>
      <c r="J14" s="48">
        <f t="shared" si="1"/>
        <v>0</v>
      </c>
      <c r="K14" s="48">
        <f t="shared" si="1"/>
        <v>0</v>
      </c>
      <c r="L14" s="48">
        <f t="shared" si="1"/>
        <v>0</v>
      </c>
      <c r="M14" s="48">
        <f t="shared" si="1"/>
        <v>0</v>
      </c>
      <c r="N14" s="48">
        <f t="shared" si="1"/>
        <v>2</v>
      </c>
      <c r="O14" s="48">
        <f t="shared" si="1"/>
        <v>2</v>
      </c>
      <c r="P14" s="48">
        <f t="shared" si="1"/>
        <v>2</v>
      </c>
      <c r="Q14" s="48">
        <f t="shared" si="1"/>
        <v>2</v>
      </c>
      <c r="R14" s="48">
        <f t="shared" si="1"/>
        <v>2</v>
      </c>
      <c r="S14" s="48">
        <f t="shared" si="1"/>
        <v>2</v>
      </c>
      <c r="T14" s="48">
        <f t="shared" si="1"/>
        <v>2</v>
      </c>
      <c r="U14" s="48">
        <f t="shared" si="1"/>
        <v>2</v>
      </c>
      <c r="V14" s="48">
        <f t="shared" si="1"/>
        <v>2</v>
      </c>
      <c r="W14" s="48">
        <f t="shared" si="1"/>
        <v>2</v>
      </c>
    </row>
    <row r="15" spans="1:23" x14ac:dyDescent="0.25">
      <c r="A15" s="242"/>
      <c r="B15" s="45" t="s">
        <v>56</v>
      </c>
      <c r="C15" s="62" t="s">
        <v>11</v>
      </c>
      <c r="D15" s="48">
        <v>0</v>
      </c>
      <c r="E15" s="48">
        <f>$D3-E3</f>
        <v>2</v>
      </c>
      <c r="F15" s="48">
        <f>$D3-F3</f>
        <v>3</v>
      </c>
      <c r="G15" s="48">
        <f t="shared" ref="G15:W15" si="2">$D3-G3</f>
        <v>5</v>
      </c>
      <c r="H15" s="48">
        <f t="shared" si="2"/>
        <v>8</v>
      </c>
      <c r="I15" s="48">
        <f t="shared" si="2"/>
        <v>11</v>
      </c>
      <c r="J15" s="48">
        <f t="shared" si="2"/>
        <v>14</v>
      </c>
      <c r="K15" s="48">
        <f t="shared" si="2"/>
        <v>16</v>
      </c>
      <c r="L15" s="48">
        <f t="shared" si="2"/>
        <v>16</v>
      </c>
      <c r="M15" s="48">
        <f t="shared" si="2"/>
        <v>16</v>
      </c>
      <c r="N15" s="48">
        <f t="shared" si="2"/>
        <v>16</v>
      </c>
      <c r="O15" s="48">
        <f t="shared" si="2"/>
        <v>16</v>
      </c>
      <c r="P15" s="48">
        <f t="shared" si="2"/>
        <v>16</v>
      </c>
      <c r="Q15" s="48">
        <f t="shared" si="2"/>
        <v>16</v>
      </c>
      <c r="R15" s="48">
        <f t="shared" si="2"/>
        <v>16</v>
      </c>
      <c r="S15" s="48">
        <f t="shared" si="2"/>
        <v>16</v>
      </c>
      <c r="T15" s="48">
        <f t="shared" si="2"/>
        <v>16</v>
      </c>
      <c r="U15" s="48">
        <f t="shared" si="2"/>
        <v>16</v>
      </c>
      <c r="V15" s="48">
        <f t="shared" si="2"/>
        <v>16</v>
      </c>
      <c r="W15" s="48">
        <f t="shared" si="2"/>
        <v>16</v>
      </c>
    </row>
    <row r="16" spans="1:23" x14ac:dyDescent="0.25">
      <c r="A16" s="242"/>
      <c r="B16" s="45" t="s">
        <v>55</v>
      </c>
      <c r="C16" s="62" t="s">
        <v>11</v>
      </c>
      <c r="D16" s="48">
        <v>0</v>
      </c>
      <c r="E16" s="48">
        <f t="shared" ref="E16:W16" si="3">$D4-E4</f>
        <v>0</v>
      </c>
      <c r="F16" s="48">
        <f t="shared" si="3"/>
        <v>4</v>
      </c>
      <c r="G16" s="48">
        <f t="shared" si="3"/>
        <v>4</v>
      </c>
      <c r="H16" s="48">
        <f t="shared" si="3"/>
        <v>4</v>
      </c>
      <c r="I16" s="48">
        <f t="shared" si="3"/>
        <v>4</v>
      </c>
      <c r="J16" s="48">
        <f t="shared" si="3"/>
        <v>4</v>
      </c>
      <c r="K16" s="48">
        <f t="shared" si="3"/>
        <v>4</v>
      </c>
      <c r="L16" s="48">
        <f t="shared" si="3"/>
        <v>4</v>
      </c>
      <c r="M16" s="48">
        <f t="shared" si="3"/>
        <v>4</v>
      </c>
      <c r="N16" s="48">
        <f t="shared" si="3"/>
        <v>4</v>
      </c>
      <c r="O16" s="48">
        <f t="shared" si="3"/>
        <v>4</v>
      </c>
      <c r="P16" s="48">
        <f t="shared" si="3"/>
        <v>4</v>
      </c>
      <c r="Q16" s="48">
        <f t="shared" si="3"/>
        <v>4</v>
      </c>
      <c r="R16" s="48">
        <f t="shared" si="3"/>
        <v>4</v>
      </c>
      <c r="S16" s="48">
        <f t="shared" si="3"/>
        <v>4</v>
      </c>
      <c r="T16" s="48">
        <f t="shared" si="3"/>
        <v>4</v>
      </c>
      <c r="U16" s="48">
        <f t="shared" si="3"/>
        <v>4</v>
      </c>
      <c r="V16" s="48">
        <f t="shared" si="3"/>
        <v>4</v>
      </c>
      <c r="W16" s="48">
        <f t="shared" si="3"/>
        <v>4</v>
      </c>
    </row>
    <row r="17" spans="1:23" x14ac:dyDescent="0.25">
      <c r="A17" s="242"/>
      <c r="B17" s="45" t="s">
        <v>99</v>
      </c>
      <c r="C17" s="62" t="s">
        <v>11</v>
      </c>
      <c r="D17" s="48">
        <v>0</v>
      </c>
      <c r="E17" s="48">
        <f t="shared" ref="E17:W17" si="4">$D5-E5</f>
        <v>0</v>
      </c>
      <c r="F17" s="48">
        <f t="shared" si="4"/>
        <v>0</v>
      </c>
      <c r="G17" s="48">
        <f t="shared" si="4"/>
        <v>0</v>
      </c>
      <c r="H17" s="48">
        <f t="shared" si="4"/>
        <v>0</v>
      </c>
      <c r="I17" s="48">
        <f t="shared" si="4"/>
        <v>0</v>
      </c>
      <c r="J17" s="48">
        <f t="shared" si="4"/>
        <v>0</v>
      </c>
      <c r="K17" s="48">
        <f t="shared" si="4"/>
        <v>0</v>
      </c>
      <c r="L17" s="48">
        <f t="shared" si="4"/>
        <v>0</v>
      </c>
      <c r="M17" s="48">
        <f t="shared" si="4"/>
        <v>0</v>
      </c>
      <c r="N17" s="48">
        <f t="shared" si="4"/>
        <v>0</v>
      </c>
      <c r="O17" s="48">
        <f t="shared" si="4"/>
        <v>0</v>
      </c>
      <c r="P17" s="48">
        <f t="shared" si="4"/>
        <v>0</v>
      </c>
      <c r="Q17" s="48">
        <f t="shared" si="4"/>
        <v>0</v>
      </c>
      <c r="R17" s="48">
        <f t="shared" si="4"/>
        <v>0</v>
      </c>
      <c r="S17" s="48">
        <f t="shared" si="4"/>
        <v>0</v>
      </c>
      <c r="T17" s="48">
        <f t="shared" si="4"/>
        <v>0</v>
      </c>
      <c r="U17" s="48">
        <f t="shared" si="4"/>
        <v>0</v>
      </c>
      <c r="V17" s="48">
        <f t="shared" si="4"/>
        <v>0</v>
      </c>
      <c r="W17" s="48">
        <f t="shared" si="4"/>
        <v>0</v>
      </c>
    </row>
    <row r="18" spans="1:23" x14ac:dyDescent="0.25">
      <c r="A18" s="242"/>
      <c r="B18" s="45" t="s">
        <v>59</v>
      </c>
      <c r="C18" s="62" t="s">
        <v>11</v>
      </c>
      <c r="D18" s="48">
        <v>0</v>
      </c>
      <c r="E18" s="48">
        <f t="shared" ref="E18:W18" si="5">$D6-E6</f>
        <v>0</v>
      </c>
      <c r="F18" s="48">
        <f t="shared" si="5"/>
        <v>0</v>
      </c>
      <c r="G18" s="48">
        <f t="shared" si="5"/>
        <v>0</v>
      </c>
      <c r="H18" s="48">
        <f t="shared" si="5"/>
        <v>1</v>
      </c>
      <c r="I18" s="48">
        <f t="shared" si="5"/>
        <v>1</v>
      </c>
      <c r="J18" s="48">
        <f t="shared" si="5"/>
        <v>1</v>
      </c>
      <c r="K18" s="48">
        <f t="shared" si="5"/>
        <v>1</v>
      </c>
      <c r="L18" s="48">
        <f t="shared" si="5"/>
        <v>1</v>
      </c>
      <c r="M18" s="48">
        <f t="shared" si="5"/>
        <v>1</v>
      </c>
      <c r="N18" s="48">
        <f t="shared" si="5"/>
        <v>1</v>
      </c>
      <c r="O18" s="48">
        <f t="shared" si="5"/>
        <v>1</v>
      </c>
      <c r="P18" s="48">
        <f t="shared" si="5"/>
        <v>1</v>
      </c>
      <c r="Q18" s="48">
        <f t="shared" si="5"/>
        <v>1</v>
      </c>
      <c r="R18" s="48">
        <f t="shared" si="5"/>
        <v>1</v>
      </c>
      <c r="S18" s="48">
        <f t="shared" si="5"/>
        <v>1</v>
      </c>
      <c r="T18" s="48">
        <f t="shared" si="5"/>
        <v>1</v>
      </c>
      <c r="U18" s="48">
        <f t="shared" si="5"/>
        <v>1</v>
      </c>
      <c r="V18" s="48">
        <f t="shared" si="5"/>
        <v>1</v>
      </c>
      <c r="W18" s="48">
        <f t="shared" si="5"/>
        <v>1</v>
      </c>
    </row>
    <row r="19" spans="1:23" x14ac:dyDescent="0.25">
      <c r="A19" s="242"/>
      <c r="B19" s="45" t="s">
        <v>100</v>
      </c>
      <c r="C19" s="62" t="s">
        <v>11</v>
      </c>
      <c r="D19" s="48">
        <v>0</v>
      </c>
      <c r="E19" s="48">
        <f t="shared" ref="E19:W19" si="6">$D7-E7</f>
        <v>0</v>
      </c>
      <c r="F19" s="48">
        <f t="shared" si="6"/>
        <v>0</v>
      </c>
      <c r="G19" s="48">
        <f t="shared" si="6"/>
        <v>0</v>
      </c>
      <c r="H19" s="48">
        <f t="shared" si="6"/>
        <v>0</v>
      </c>
      <c r="I19" s="48">
        <f t="shared" si="6"/>
        <v>0</v>
      </c>
      <c r="J19" s="48">
        <f t="shared" si="6"/>
        <v>0</v>
      </c>
      <c r="K19" s="48">
        <f t="shared" si="6"/>
        <v>0</v>
      </c>
      <c r="L19" s="48">
        <f t="shared" si="6"/>
        <v>0</v>
      </c>
      <c r="M19" s="48">
        <f t="shared" si="6"/>
        <v>0</v>
      </c>
      <c r="N19" s="48">
        <f t="shared" si="6"/>
        <v>0</v>
      </c>
      <c r="O19" s="48">
        <f t="shared" si="6"/>
        <v>0</v>
      </c>
      <c r="P19" s="48">
        <f t="shared" si="6"/>
        <v>0</v>
      </c>
      <c r="Q19" s="48">
        <f t="shared" si="6"/>
        <v>0</v>
      </c>
      <c r="R19" s="48">
        <f t="shared" si="6"/>
        <v>0</v>
      </c>
      <c r="S19" s="48">
        <f t="shared" si="6"/>
        <v>0</v>
      </c>
      <c r="T19" s="48">
        <f t="shared" si="6"/>
        <v>0</v>
      </c>
      <c r="U19" s="48">
        <f t="shared" si="6"/>
        <v>0</v>
      </c>
      <c r="V19" s="48">
        <f t="shared" si="6"/>
        <v>0</v>
      </c>
      <c r="W19" s="48">
        <f t="shared" si="6"/>
        <v>0</v>
      </c>
    </row>
    <row r="20" spans="1:23" x14ac:dyDescent="0.25">
      <c r="A20" s="242"/>
      <c r="B20" s="45" t="s">
        <v>57</v>
      </c>
      <c r="C20" s="62" t="s">
        <v>11</v>
      </c>
      <c r="D20" s="48">
        <v>0</v>
      </c>
      <c r="E20" s="48">
        <f t="shared" ref="E20:W20" si="7">$D8-E8</f>
        <v>0</v>
      </c>
      <c r="F20" s="48">
        <f t="shared" si="7"/>
        <v>0</v>
      </c>
      <c r="G20" s="48">
        <f t="shared" si="7"/>
        <v>0</v>
      </c>
      <c r="H20" s="48">
        <f t="shared" si="7"/>
        <v>1</v>
      </c>
      <c r="I20" s="48">
        <f t="shared" si="7"/>
        <v>1</v>
      </c>
      <c r="J20" s="48">
        <f t="shared" si="7"/>
        <v>1</v>
      </c>
      <c r="K20" s="48">
        <f t="shared" si="7"/>
        <v>1</v>
      </c>
      <c r="L20" s="48">
        <f t="shared" si="7"/>
        <v>1</v>
      </c>
      <c r="M20" s="48">
        <f t="shared" si="7"/>
        <v>1</v>
      </c>
      <c r="N20" s="48">
        <f t="shared" si="7"/>
        <v>1</v>
      </c>
      <c r="O20" s="48">
        <f t="shared" si="7"/>
        <v>1</v>
      </c>
      <c r="P20" s="48">
        <f t="shared" si="7"/>
        <v>1</v>
      </c>
      <c r="Q20" s="48">
        <f t="shared" si="7"/>
        <v>1</v>
      </c>
      <c r="R20" s="48">
        <f t="shared" si="7"/>
        <v>1</v>
      </c>
      <c r="S20" s="48">
        <f t="shared" si="7"/>
        <v>1</v>
      </c>
      <c r="T20" s="48">
        <f t="shared" si="7"/>
        <v>1</v>
      </c>
      <c r="U20" s="48">
        <f t="shared" si="7"/>
        <v>1</v>
      </c>
      <c r="V20" s="48">
        <f t="shared" si="7"/>
        <v>1</v>
      </c>
      <c r="W20" s="48">
        <f t="shared" si="7"/>
        <v>1</v>
      </c>
    </row>
    <row r="21" spans="1:23" x14ac:dyDescent="0.25">
      <c r="A21" s="242"/>
      <c r="B21" s="45" t="s">
        <v>60</v>
      </c>
      <c r="C21" s="62" t="s">
        <v>11</v>
      </c>
      <c r="D21" s="48">
        <v>0</v>
      </c>
      <c r="E21" s="48">
        <f t="shared" ref="E21:W21" si="8">$D9-E9</f>
        <v>1</v>
      </c>
      <c r="F21" s="48">
        <f t="shared" si="8"/>
        <v>1</v>
      </c>
      <c r="G21" s="48">
        <f t="shared" si="8"/>
        <v>1</v>
      </c>
      <c r="H21" s="48">
        <f t="shared" si="8"/>
        <v>1</v>
      </c>
      <c r="I21" s="48">
        <f t="shared" si="8"/>
        <v>2</v>
      </c>
      <c r="J21" s="48">
        <f t="shared" si="8"/>
        <v>2</v>
      </c>
      <c r="K21" s="48">
        <f t="shared" si="8"/>
        <v>2</v>
      </c>
      <c r="L21" s="48">
        <f t="shared" si="8"/>
        <v>2</v>
      </c>
      <c r="M21" s="48">
        <f t="shared" si="8"/>
        <v>2</v>
      </c>
      <c r="N21" s="48">
        <f t="shared" si="8"/>
        <v>2</v>
      </c>
      <c r="O21" s="48">
        <f t="shared" si="8"/>
        <v>2</v>
      </c>
      <c r="P21" s="48">
        <f t="shared" si="8"/>
        <v>2</v>
      </c>
      <c r="Q21" s="48">
        <f t="shared" si="8"/>
        <v>2</v>
      </c>
      <c r="R21" s="48">
        <f t="shared" si="8"/>
        <v>2</v>
      </c>
      <c r="S21" s="48">
        <f t="shared" si="8"/>
        <v>2</v>
      </c>
      <c r="T21" s="48">
        <f t="shared" si="8"/>
        <v>2</v>
      </c>
      <c r="U21" s="48">
        <f t="shared" si="8"/>
        <v>2</v>
      </c>
      <c r="V21" s="48">
        <f t="shared" si="8"/>
        <v>2</v>
      </c>
      <c r="W21" s="48">
        <f t="shared" si="8"/>
        <v>2</v>
      </c>
    </row>
    <row r="22" spans="1:23" x14ac:dyDescent="0.25">
      <c r="A22" s="242"/>
      <c r="B22" s="64" t="s">
        <v>103</v>
      </c>
      <c r="C22" s="56"/>
      <c r="D22" s="65">
        <f>SUM(D14:D21)</f>
        <v>0</v>
      </c>
      <c r="E22" s="65">
        <f t="shared" ref="E22:W22" si="9">SUM(E14:E21)</f>
        <v>3</v>
      </c>
      <c r="F22" s="65">
        <f t="shared" si="9"/>
        <v>8</v>
      </c>
      <c r="G22" s="65">
        <f t="shared" si="9"/>
        <v>10</v>
      </c>
      <c r="H22" s="65">
        <f t="shared" si="9"/>
        <v>15</v>
      </c>
      <c r="I22" s="65">
        <f t="shared" si="9"/>
        <v>19</v>
      </c>
      <c r="J22" s="65">
        <f t="shared" si="9"/>
        <v>22</v>
      </c>
      <c r="K22" s="65">
        <f t="shared" si="9"/>
        <v>24</v>
      </c>
      <c r="L22" s="65">
        <f t="shared" si="9"/>
        <v>24</v>
      </c>
      <c r="M22" s="65">
        <f t="shared" si="9"/>
        <v>24</v>
      </c>
      <c r="N22" s="65">
        <f t="shared" si="9"/>
        <v>26</v>
      </c>
      <c r="O22" s="65">
        <f t="shared" si="9"/>
        <v>26</v>
      </c>
      <c r="P22" s="65">
        <f t="shared" si="9"/>
        <v>26</v>
      </c>
      <c r="Q22" s="65">
        <f t="shared" si="9"/>
        <v>26</v>
      </c>
      <c r="R22" s="65">
        <f t="shared" si="9"/>
        <v>26</v>
      </c>
      <c r="S22" s="65">
        <f t="shared" si="9"/>
        <v>26</v>
      </c>
      <c r="T22" s="65">
        <f t="shared" si="9"/>
        <v>26</v>
      </c>
      <c r="U22" s="65">
        <f t="shared" si="9"/>
        <v>26</v>
      </c>
      <c r="V22" s="65">
        <f t="shared" si="9"/>
        <v>26</v>
      </c>
      <c r="W22" s="65">
        <f t="shared" si="9"/>
        <v>26</v>
      </c>
    </row>
    <row r="23" spans="1:23" x14ac:dyDescent="0.25">
      <c r="A23" s="77"/>
      <c r="B23" s="78"/>
      <c r="C23" s="74"/>
      <c r="D23" s="76"/>
      <c r="E23" s="76"/>
      <c r="F23" s="76"/>
      <c r="G23" s="76"/>
      <c r="H23" s="76"/>
      <c r="I23" s="76"/>
      <c r="J23" s="76"/>
      <c r="K23" s="76"/>
      <c r="L23" s="76"/>
      <c r="M23" s="76"/>
      <c r="N23" s="76"/>
      <c r="O23" s="76"/>
      <c r="P23" s="76"/>
      <c r="Q23" s="76"/>
      <c r="R23" s="76"/>
      <c r="S23" s="76"/>
      <c r="T23" s="76"/>
      <c r="U23" s="76"/>
      <c r="V23" s="76"/>
      <c r="W23" s="76"/>
    </row>
    <row r="24" spans="1:23" x14ac:dyDescent="0.25">
      <c r="A24" s="243" t="s">
        <v>144</v>
      </c>
      <c r="B24" s="243"/>
      <c r="C24" s="74"/>
      <c r="D24" s="76"/>
      <c r="E24" s="76"/>
      <c r="F24" s="76"/>
      <c r="G24" s="76"/>
      <c r="H24" s="76"/>
      <c r="I24" s="76"/>
      <c r="J24" s="76"/>
      <c r="K24" s="76"/>
      <c r="L24" s="76"/>
      <c r="M24" s="76"/>
      <c r="N24" s="76"/>
      <c r="O24" s="76"/>
      <c r="P24" s="76"/>
      <c r="Q24" s="76"/>
      <c r="R24" s="76"/>
      <c r="S24" s="76"/>
      <c r="T24" s="76"/>
      <c r="U24" s="76"/>
      <c r="V24" s="76"/>
      <c r="W24" s="76"/>
    </row>
    <row r="25" spans="1:23" x14ac:dyDescent="0.25">
      <c r="A25" s="42" t="s">
        <v>31</v>
      </c>
      <c r="B25" s="42" t="s">
        <v>101</v>
      </c>
      <c r="C25" s="43" t="s">
        <v>87</v>
      </c>
      <c r="D25" s="42">
        <v>2021</v>
      </c>
      <c r="E25" s="43">
        <v>2022</v>
      </c>
      <c r="F25" s="42">
        <v>2023</v>
      </c>
      <c r="G25" s="43">
        <v>2024</v>
      </c>
      <c r="H25" s="42">
        <v>2025</v>
      </c>
      <c r="I25" s="43">
        <v>2026</v>
      </c>
      <c r="J25" s="42">
        <v>2027</v>
      </c>
      <c r="K25" s="43">
        <v>2028</v>
      </c>
      <c r="L25" s="42">
        <v>2029</v>
      </c>
      <c r="M25" s="43">
        <v>2030</v>
      </c>
      <c r="N25" s="42">
        <v>2031</v>
      </c>
      <c r="O25" s="43">
        <v>2032</v>
      </c>
      <c r="P25" s="42">
        <v>2033</v>
      </c>
      <c r="Q25" s="43">
        <v>2034</v>
      </c>
      <c r="R25" s="42">
        <v>2035</v>
      </c>
      <c r="S25" s="43">
        <v>2036</v>
      </c>
      <c r="T25" s="42">
        <v>2037</v>
      </c>
      <c r="U25" s="43">
        <v>2038</v>
      </c>
      <c r="V25" s="42">
        <v>2039</v>
      </c>
      <c r="W25" s="43">
        <v>2040</v>
      </c>
    </row>
    <row r="26" spans="1:23" ht="14.4" customHeight="1" x14ac:dyDescent="0.25">
      <c r="A26" s="241" t="s">
        <v>113</v>
      </c>
      <c r="B26" s="45" t="s">
        <v>58</v>
      </c>
      <c r="C26" s="62" t="s">
        <v>11</v>
      </c>
      <c r="D26" s="66">
        <f>(Settings!$P6-SUM($W2,$W14))/COUNTA($D$25:$M$25)</f>
        <v>0.1</v>
      </c>
      <c r="E26" s="66">
        <f>D26+(Settings!$P6-SUM($W2,$W14))/COUNTA($D$25:$M$25)</f>
        <v>0.2</v>
      </c>
      <c r="F26" s="66">
        <f>E26+(Settings!$P6-SUM($W2,$W14))/COUNTA($D$25:$M$25)</f>
        <v>0.30000000000000004</v>
      </c>
      <c r="G26" s="66">
        <f>F26+(Settings!$P6-SUM($W2,$W14))/COUNTA($D$25:$M$25)</f>
        <v>0.4</v>
      </c>
      <c r="H26" s="66">
        <f>G26+(Settings!$P6-SUM($W2,$W14))/COUNTA($D$25:$M$25)</f>
        <v>0.5</v>
      </c>
      <c r="I26" s="66">
        <f>H26+(Settings!$P6-SUM($W2,$W14))/COUNTA($D$25:$M$25)</f>
        <v>0.6</v>
      </c>
      <c r="J26" s="66">
        <f>I26+(Settings!$P6-SUM($W2,$W14))/COUNTA($D$25:$M$25)</f>
        <v>0.7</v>
      </c>
      <c r="K26" s="66">
        <f>J26+(Settings!$P6-SUM($W2,$W14))/COUNTA($D$25:$M$25)</f>
        <v>0.79999999999999993</v>
      </c>
      <c r="L26" s="66">
        <f>K26+(Settings!$P6-SUM($W2,$W14))/COUNTA($D$25:$M$25)</f>
        <v>0.89999999999999991</v>
      </c>
      <c r="M26" s="66">
        <f>L26+(Settings!$P6-SUM($W2,$W14))/COUNTA($D$25:$M$25)</f>
        <v>0.99999999999999989</v>
      </c>
      <c r="N26" s="48">
        <f>M26</f>
        <v>0.99999999999999989</v>
      </c>
      <c r="O26" s="48">
        <f t="shared" ref="O26:W26" si="10">N26</f>
        <v>0.99999999999999989</v>
      </c>
      <c r="P26" s="48">
        <f t="shared" si="10"/>
        <v>0.99999999999999989</v>
      </c>
      <c r="Q26" s="48">
        <f t="shared" si="10"/>
        <v>0.99999999999999989</v>
      </c>
      <c r="R26" s="48">
        <f t="shared" si="10"/>
        <v>0.99999999999999989</v>
      </c>
      <c r="S26" s="48">
        <f t="shared" si="10"/>
        <v>0.99999999999999989</v>
      </c>
      <c r="T26" s="48">
        <f t="shared" si="10"/>
        <v>0.99999999999999989</v>
      </c>
      <c r="U26" s="48">
        <f t="shared" si="10"/>
        <v>0.99999999999999989</v>
      </c>
      <c r="V26" s="48">
        <f t="shared" si="10"/>
        <v>0.99999999999999989</v>
      </c>
      <c r="W26" s="48">
        <f t="shared" si="10"/>
        <v>0.99999999999999989</v>
      </c>
    </row>
    <row r="27" spans="1:23" x14ac:dyDescent="0.25">
      <c r="A27" s="241"/>
      <c r="B27" s="45" t="s">
        <v>56</v>
      </c>
      <c r="C27" s="62" t="s">
        <v>11</v>
      </c>
      <c r="D27" s="66">
        <f>(Settings!$P7-SUM($W3,$W15))/COUNTA($D$25:$M$25)</f>
        <v>0.5</v>
      </c>
      <c r="E27" s="66">
        <f>D27+(Settings!$P7-SUM($W3,$W15))/COUNTA($D$25:$M$25)</f>
        <v>1</v>
      </c>
      <c r="F27" s="66">
        <f>E27+(Settings!$P7-SUM($W3,$W15))/COUNTA($D$25:$M$25)</f>
        <v>1.5</v>
      </c>
      <c r="G27" s="66">
        <f>F27+(Settings!$P7-SUM($W3,$W15))/COUNTA($D$25:$M$25)</f>
        <v>2</v>
      </c>
      <c r="H27" s="66">
        <f>G27+(Settings!$P7-SUM($W3,$W15))/COUNTA($D$25:$M$25)</f>
        <v>2.5</v>
      </c>
      <c r="I27" s="66">
        <f>H27+(Settings!$P7-SUM($W3,$W15))/COUNTA($D$25:$M$25)</f>
        <v>3</v>
      </c>
      <c r="J27" s="66">
        <f>I27+(Settings!$P7-SUM($W3,$W15))/COUNTA($D$25:$M$25)</f>
        <v>3.5</v>
      </c>
      <c r="K27" s="66">
        <f>J27+(Settings!$P7-SUM($W3,$W15))/COUNTA($D$25:$M$25)</f>
        <v>4</v>
      </c>
      <c r="L27" s="66">
        <f>K27+(Settings!$P7-SUM($W3,$W15))/COUNTA($D$25:$M$25)</f>
        <v>4.5</v>
      </c>
      <c r="M27" s="66">
        <f>L27+(Settings!$P7-SUM($W3,$W15))/COUNTA($D$25:$M$25)</f>
        <v>5</v>
      </c>
      <c r="N27" s="48">
        <f t="shared" ref="N27:W33" si="11">M27</f>
        <v>5</v>
      </c>
      <c r="O27" s="48">
        <f t="shared" si="11"/>
        <v>5</v>
      </c>
      <c r="P27" s="48">
        <f t="shared" si="11"/>
        <v>5</v>
      </c>
      <c r="Q27" s="48">
        <f t="shared" si="11"/>
        <v>5</v>
      </c>
      <c r="R27" s="48">
        <f t="shared" si="11"/>
        <v>5</v>
      </c>
      <c r="S27" s="48">
        <f t="shared" si="11"/>
        <v>5</v>
      </c>
      <c r="T27" s="48">
        <f t="shared" si="11"/>
        <v>5</v>
      </c>
      <c r="U27" s="48">
        <f t="shared" si="11"/>
        <v>5</v>
      </c>
      <c r="V27" s="48">
        <f t="shared" si="11"/>
        <v>5</v>
      </c>
      <c r="W27" s="48">
        <f t="shared" si="11"/>
        <v>5</v>
      </c>
    </row>
    <row r="28" spans="1:23" x14ac:dyDescent="0.25">
      <c r="A28" s="241"/>
      <c r="B28" s="45" t="s">
        <v>55</v>
      </c>
      <c r="C28" s="62" t="s">
        <v>11</v>
      </c>
      <c r="D28" s="66">
        <f>(Settings!$P8-SUM($W4,$W16))/COUNTA($D$25:$M$25)</f>
        <v>0.1</v>
      </c>
      <c r="E28" s="66">
        <f>D28+(Settings!$P8-SUM($W4,$W16))/COUNTA($D$25:$M$25)</f>
        <v>0.2</v>
      </c>
      <c r="F28" s="66">
        <f>E28+(Settings!$P8-SUM($W4,$W16))/COUNTA($D$25:$M$25)</f>
        <v>0.30000000000000004</v>
      </c>
      <c r="G28" s="66">
        <f>F28+(Settings!$P8-SUM($W4,$W16))/COUNTA($D$25:$M$25)</f>
        <v>0.4</v>
      </c>
      <c r="H28" s="66">
        <f>G28+(Settings!$P8-SUM($W4,$W16))/COUNTA($D$25:$M$25)</f>
        <v>0.5</v>
      </c>
      <c r="I28" s="66">
        <f>H28+(Settings!$P8-SUM($W4,$W16))/COUNTA($D$25:$M$25)</f>
        <v>0.6</v>
      </c>
      <c r="J28" s="66">
        <f>I28+(Settings!$P8-SUM($W4,$W16))/COUNTA($D$25:$M$25)</f>
        <v>0.7</v>
      </c>
      <c r="K28" s="66">
        <f>J28+(Settings!$P8-SUM($W4,$W16))/COUNTA($D$25:$M$25)</f>
        <v>0.79999999999999993</v>
      </c>
      <c r="L28" s="66">
        <f>K28+(Settings!$P8-SUM($W4,$W16))/COUNTA($D$25:$M$25)</f>
        <v>0.89999999999999991</v>
      </c>
      <c r="M28" s="66">
        <f>L28+(Settings!$P8-SUM($W4,$W16))/COUNTA($D$25:$M$25)</f>
        <v>0.99999999999999989</v>
      </c>
      <c r="N28" s="48">
        <f t="shared" si="11"/>
        <v>0.99999999999999989</v>
      </c>
      <c r="O28" s="48">
        <f t="shared" si="11"/>
        <v>0.99999999999999989</v>
      </c>
      <c r="P28" s="48">
        <f t="shared" si="11"/>
        <v>0.99999999999999989</v>
      </c>
      <c r="Q28" s="48">
        <f t="shared" si="11"/>
        <v>0.99999999999999989</v>
      </c>
      <c r="R28" s="48">
        <f t="shared" si="11"/>
        <v>0.99999999999999989</v>
      </c>
      <c r="S28" s="48">
        <f t="shared" si="11"/>
        <v>0.99999999999999989</v>
      </c>
      <c r="T28" s="48">
        <f t="shared" si="11"/>
        <v>0.99999999999999989</v>
      </c>
      <c r="U28" s="48">
        <f t="shared" si="11"/>
        <v>0.99999999999999989</v>
      </c>
      <c r="V28" s="48">
        <f t="shared" si="11"/>
        <v>0.99999999999999989</v>
      </c>
      <c r="W28" s="48">
        <f t="shared" si="11"/>
        <v>0.99999999999999989</v>
      </c>
    </row>
    <row r="29" spans="1:23" x14ac:dyDescent="0.25">
      <c r="A29" s="241"/>
      <c r="B29" s="45" t="s">
        <v>99</v>
      </c>
      <c r="C29" s="62" t="s">
        <v>11</v>
      </c>
      <c r="D29" s="66">
        <f>(Settings!$P9-SUM($W5,$W17))/COUNTA($D$25:$M$25)</f>
        <v>0.1</v>
      </c>
      <c r="E29" s="66">
        <f>D29+(Settings!$P9-SUM($W5,$W17))/COUNTA($D$25:$M$25)</f>
        <v>0.2</v>
      </c>
      <c r="F29" s="66">
        <f>E29+(Settings!$P9-SUM($W5,$W17))/COUNTA($D$25:$M$25)</f>
        <v>0.30000000000000004</v>
      </c>
      <c r="G29" s="66">
        <f>F29+(Settings!$P9-SUM($W5,$W17))/COUNTA($D$25:$M$25)</f>
        <v>0.4</v>
      </c>
      <c r="H29" s="66">
        <f>G29+(Settings!$P9-SUM($W5,$W17))/COUNTA($D$25:$M$25)</f>
        <v>0.5</v>
      </c>
      <c r="I29" s="66">
        <f>H29+(Settings!$P9-SUM($W5,$W17))/COUNTA($D$25:$M$25)</f>
        <v>0.6</v>
      </c>
      <c r="J29" s="66">
        <f>I29+(Settings!$P9-SUM($W5,$W17))/COUNTA($D$25:$M$25)</f>
        <v>0.7</v>
      </c>
      <c r="K29" s="66">
        <f>J29+(Settings!$P9-SUM($W5,$W17))/COUNTA($D$25:$M$25)</f>
        <v>0.79999999999999993</v>
      </c>
      <c r="L29" s="66">
        <f>K29+(Settings!$P9-SUM($W5,$W17))/COUNTA($D$25:$M$25)</f>
        <v>0.89999999999999991</v>
      </c>
      <c r="M29" s="66">
        <f>L29+(Settings!$P9-SUM($W5,$W17))/COUNTA($D$25:$M$25)</f>
        <v>0.99999999999999989</v>
      </c>
      <c r="N29" s="48">
        <f>M29</f>
        <v>0.99999999999999989</v>
      </c>
      <c r="O29" s="48">
        <f t="shared" si="11"/>
        <v>0.99999999999999989</v>
      </c>
      <c r="P29" s="48">
        <f t="shared" si="11"/>
        <v>0.99999999999999989</v>
      </c>
      <c r="Q29" s="48">
        <f t="shared" si="11"/>
        <v>0.99999999999999989</v>
      </c>
      <c r="R29" s="48">
        <f t="shared" si="11"/>
        <v>0.99999999999999989</v>
      </c>
      <c r="S29" s="48">
        <f t="shared" si="11"/>
        <v>0.99999999999999989</v>
      </c>
      <c r="T29" s="48">
        <f t="shared" si="11"/>
        <v>0.99999999999999989</v>
      </c>
      <c r="U29" s="48">
        <f t="shared" si="11"/>
        <v>0.99999999999999989</v>
      </c>
      <c r="V29" s="48">
        <f t="shared" si="11"/>
        <v>0.99999999999999989</v>
      </c>
      <c r="W29" s="48">
        <f t="shared" si="11"/>
        <v>0.99999999999999989</v>
      </c>
    </row>
    <row r="30" spans="1:23" x14ac:dyDescent="0.25">
      <c r="A30" s="241"/>
      <c r="B30" s="45" t="s">
        <v>59</v>
      </c>
      <c r="C30" s="62" t="s">
        <v>11</v>
      </c>
      <c r="D30" s="66">
        <f>(Settings!$P10-SUM($W6,$W18))/COUNTA($D$25:$M$25)</f>
        <v>0</v>
      </c>
      <c r="E30" s="66">
        <f>D30+(Settings!$P10-SUM($W6,$W18))/COUNTA($D$25:$M$25)</f>
        <v>0</v>
      </c>
      <c r="F30" s="66">
        <f>E30+(Settings!$P10-SUM($W6,$W18))/COUNTA($D$25:$M$25)</f>
        <v>0</v>
      </c>
      <c r="G30" s="66">
        <f>F30+(Settings!$P10-SUM($W6,$W18))/COUNTA($D$25:$M$25)</f>
        <v>0</v>
      </c>
      <c r="H30" s="66">
        <f>G30+(Settings!$P10-SUM($W6,$W18))/COUNTA($D$25:$M$25)</f>
        <v>0</v>
      </c>
      <c r="I30" s="66">
        <f>H30+(Settings!$P10-SUM($W6,$W18))/COUNTA($D$25:$M$25)</f>
        <v>0</v>
      </c>
      <c r="J30" s="66">
        <f>I30+(Settings!$P10-SUM($W6,$W18))/COUNTA($D$25:$M$25)</f>
        <v>0</v>
      </c>
      <c r="K30" s="66">
        <f>J30+(Settings!$P10-SUM($W6,$W18))/COUNTA($D$25:$M$25)</f>
        <v>0</v>
      </c>
      <c r="L30" s="66">
        <f>K30+(Settings!$P10-SUM($W6,$W18))/COUNTA($D$25:$M$25)</f>
        <v>0</v>
      </c>
      <c r="M30" s="66">
        <f>L30+(Settings!$P10-SUM($W6,$W18))/COUNTA($D$25:$M$25)</f>
        <v>0</v>
      </c>
      <c r="N30" s="48">
        <f t="shared" si="11"/>
        <v>0</v>
      </c>
      <c r="O30" s="48">
        <f t="shared" si="11"/>
        <v>0</v>
      </c>
      <c r="P30" s="48">
        <f t="shared" si="11"/>
        <v>0</v>
      </c>
      <c r="Q30" s="48">
        <f t="shared" si="11"/>
        <v>0</v>
      </c>
      <c r="R30" s="48">
        <f t="shared" si="11"/>
        <v>0</v>
      </c>
      <c r="S30" s="48">
        <f t="shared" si="11"/>
        <v>0</v>
      </c>
      <c r="T30" s="48">
        <f t="shared" si="11"/>
        <v>0</v>
      </c>
      <c r="U30" s="48">
        <f t="shared" si="11"/>
        <v>0</v>
      </c>
      <c r="V30" s="48">
        <f t="shared" si="11"/>
        <v>0</v>
      </c>
      <c r="W30" s="48">
        <f t="shared" si="11"/>
        <v>0</v>
      </c>
    </row>
    <row r="31" spans="1:23" x14ac:dyDescent="0.25">
      <c r="A31" s="241"/>
      <c r="B31" s="45" t="s">
        <v>100</v>
      </c>
      <c r="C31" s="62" t="s">
        <v>11</v>
      </c>
      <c r="D31" s="66">
        <f>(Settings!$P11-SUM($W7,$W19))/COUNTA($D$25:$M$25)</f>
        <v>0</v>
      </c>
      <c r="E31" s="66">
        <f>D31+(Settings!$P11-SUM($W7,$W19))/COUNTA($D$25:$M$25)</f>
        <v>0</v>
      </c>
      <c r="F31" s="66">
        <f>E31+(Settings!$P11-SUM($W7,$W19))/COUNTA($D$25:$M$25)</f>
        <v>0</v>
      </c>
      <c r="G31" s="66">
        <f>F31+(Settings!$P11-SUM($W7,$W19))/COUNTA($D$25:$M$25)</f>
        <v>0</v>
      </c>
      <c r="H31" s="66">
        <f>G31+(Settings!$P11-SUM($W7,$W19))/COUNTA($D$25:$M$25)</f>
        <v>0</v>
      </c>
      <c r="I31" s="66">
        <f>H31+(Settings!$P11-SUM($W7,$W19))/COUNTA($D$25:$M$25)</f>
        <v>0</v>
      </c>
      <c r="J31" s="66">
        <f>I31+(Settings!$P11-SUM($W7,$W19))/COUNTA($D$25:$M$25)</f>
        <v>0</v>
      </c>
      <c r="K31" s="66">
        <f>J31+(Settings!$P11-SUM($W7,$W19))/COUNTA($D$25:$M$25)</f>
        <v>0</v>
      </c>
      <c r="L31" s="66">
        <f>K31+(Settings!$P11-SUM($W7,$W19))/COUNTA($D$25:$M$25)</f>
        <v>0</v>
      </c>
      <c r="M31" s="66">
        <f>L31+(Settings!$P11-SUM($W7,$W19))/COUNTA($D$25:$M$25)</f>
        <v>0</v>
      </c>
      <c r="N31" s="48">
        <f t="shared" si="11"/>
        <v>0</v>
      </c>
      <c r="O31" s="48">
        <f t="shared" si="11"/>
        <v>0</v>
      </c>
      <c r="P31" s="48">
        <f t="shared" si="11"/>
        <v>0</v>
      </c>
      <c r="Q31" s="48">
        <f t="shared" si="11"/>
        <v>0</v>
      </c>
      <c r="R31" s="48">
        <f t="shared" si="11"/>
        <v>0</v>
      </c>
      <c r="S31" s="48">
        <f t="shared" si="11"/>
        <v>0</v>
      </c>
      <c r="T31" s="48">
        <f t="shared" si="11"/>
        <v>0</v>
      </c>
      <c r="U31" s="48">
        <f t="shared" si="11"/>
        <v>0</v>
      </c>
      <c r="V31" s="48">
        <f t="shared" si="11"/>
        <v>0</v>
      </c>
      <c r="W31" s="48">
        <f t="shared" si="11"/>
        <v>0</v>
      </c>
    </row>
    <row r="32" spans="1:23" x14ac:dyDescent="0.25">
      <c r="A32" s="241"/>
      <c r="B32" s="45" t="s">
        <v>57</v>
      </c>
      <c r="C32" s="62" t="s">
        <v>11</v>
      </c>
      <c r="D32" s="66">
        <f>(Settings!$P12-SUM($W8,$W20))/COUNTA($D$25:$M$25)</f>
        <v>0.2</v>
      </c>
      <c r="E32" s="66">
        <f>D32+(Settings!$P12-SUM($W8,$W20))/COUNTA($D$25:$M$25)</f>
        <v>0.4</v>
      </c>
      <c r="F32" s="66">
        <f>E32+(Settings!$P12-SUM($W8,$W20))/COUNTA($D$25:$M$25)</f>
        <v>0.60000000000000009</v>
      </c>
      <c r="G32" s="66">
        <f>F32+(Settings!$P12-SUM($W8,$W20))/COUNTA($D$25:$M$25)</f>
        <v>0.8</v>
      </c>
      <c r="H32" s="66">
        <f>G32+(Settings!$P12-SUM($W8,$W20))/COUNTA($D$25:$M$25)</f>
        <v>1</v>
      </c>
      <c r="I32" s="66">
        <f>H32+(Settings!$P12-SUM($W8,$W20))/COUNTA($D$25:$M$25)</f>
        <v>1.2</v>
      </c>
      <c r="J32" s="66">
        <f>I32+(Settings!$P12-SUM($W8,$W20))/COUNTA($D$25:$M$25)</f>
        <v>1.4</v>
      </c>
      <c r="K32" s="66">
        <f>J32+(Settings!$P12-SUM($W8,$W20))/COUNTA($D$25:$M$25)</f>
        <v>1.5999999999999999</v>
      </c>
      <c r="L32" s="66">
        <f>K32+(Settings!$P12-SUM($W8,$W20))/COUNTA($D$25:$M$25)</f>
        <v>1.7999999999999998</v>
      </c>
      <c r="M32" s="66">
        <f>L32+(Settings!$P12-SUM($W8,$W20))/COUNTA($D$25:$M$25)</f>
        <v>1.9999999999999998</v>
      </c>
      <c r="N32" s="48">
        <f t="shared" si="11"/>
        <v>1.9999999999999998</v>
      </c>
      <c r="O32" s="48">
        <f t="shared" si="11"/>
        <v>1.9999999999999998</v>
      </c>
      <c r="P32" s="48">
        <f t="shared" si="11"/>
        <v>1.9999999999999998</v>
      </c>
      <c r="Q32" s="48">
        <f t="shared" si="11"/>
        <v>1.9999999999999998</v>
      </c>
      <c r="R32" s="48">
        <f t="shared" si="11"/>
        <v>1.9999999999999998</v>
      </c>
      <c r="S32" s="48">
        <f t="shared" si="11"/>
        <v>1.9999999999999998</v>
      </c>
      <c r="T32" s="48">
        <f t="shared" si="11"/>
        <v>1.9999999999999998</v>
      </c>
      <c r="U32" s="48">
        <f t="shared" si="11"/>
        <v>1.9999999999999998</v>
      </c>
      <c r="V32" s="48">
        <f t="shared" si="11"/>
        <v>1.9999999999999998</v>
      </c>
      <c r="W32" s="48">
        <f t="shared" si="11"/>
        <v>1.9999999999999998</v>
      </c>
    </row>
    <row r="33" spans="1:23" x14ac:dyDescent="0.25">
      <c r="A33" s="241"/>
      <c r="B33" s="45" t="s">
        <v>60</v>
      </c>
      <c r="C33" s="62" t="s">
        <v>11</v>
      </c>
      <c r="D33" s="66">
        <f>(Settings!$P13-SUM($W9,$W21))/COUNTA($D$25:$M$25)</f>
        <v>0.2</v>
      </c>
      <c r="E33" s="66">
        <f>D33+(Settings!$P13-SUM($W9,$W21))/COUNTA($D$25:$M$25)</f>
        <v>0.4</v>
      </c>
      <c r="F33" s="66">
        <f>E33+(Settings!$P13-SUM($W9,$W21))/COUNTA($D$25:$M$25)</f>
        <v>0.60000000000000009</v>
      </c>
      <c r="G33" s="66">
        <f>F33+(Settings!$P13-SUM($W9,$W21))/COUNTA($D$25:$M$25)</f>
        <v>0.8</v>
      </c>
      <c r="H33" s="66">
        <f>G33+(Settings!$P13-SUM($W9,$W21))/COUNTA($D$25:$M$25)</f>
        <v>1</v>
      </c>
      <c r="I33" s="66">
        <f>H33+(Settings!$P13-SUM($W9,$W21))/COUNTA($D$25:$M$25)</f>
        <v>1.2</v>
      </c>
      <c r="J33" s="66">
        <f>I33+(Settings!$P13-SUM($W9,$W21))/COUNTA($D$25:$M$25)</f>
        <v>1.4</v>
      </c>
      <c r="K33" s="66">
        <f>J33+(Settings!$P13-SUM($W9,$W21))/COUNTA($D$25:$M$25)</f>
        <v>1.5999999999999999</v>
      </c>
      <c r="L33" s="66">
        <f>K33+(Settings!$P13-SUM($W9,$W21))/COUNTA($D$25:$M$25)</f>
        <v>1.7999999999999998</v>
      </c>
      <c r="M33" s="66">
        <f>L33+(Settings!$P13-SUM($W9,$W21))/COUNTA($D$25:$M$25)</f>
        <v>1.9999999999999998</v>
      </c>
      <c r="N33" s="48">
        <f t="shared" si="11"/>
        <v>1.9999999999999998</v>
      </c>
      <c r="O33" s="48">
        <f t="shared" si="11"/>
        <v>1.9999999999999998</v>
      </c>
      <c r="P33" s="48">
        <f t="shared" si="11"/>
        <v>1.9999999999999998</v>
      </c>
      <c r="Q33" s="48">
        <f t="shared" si="11"/>
        <v>1.9999999999999998</v>
      </c>
      <c r="R33" s="48">
        <f t="shared" si="11"/>
        <v>1.9999999999999998</v>
      </c>
      <c r="S33" s="48">
        <f t="shared" si="11"/>
        <v>1.9999999999999998</v>
      </c>
      <c r="T33" s="48">
        <f t="shared" si="11"/>
        <v>1.9999999999999998</v>
      </c>
      <c r="U33" s="48">
        <f t="shared" si="11"/>
        <v>1.9999999999999998</v>
      </c>
      <c r="V33" s="48">
        <f t="shared" si="11"/>
        <v>1.9999999999999998</v>
      </c>
      <c r="W33" s="48">
        <f t="shared" si="11"/>
        <v>1.9999999999999998</v>
      </c>
    </row>
    <row r="34" spans="1:23" x14ac:dyDescent="0.25">
      <c r="A34" s="241"/>
      <c r="B34" s="64" t="s">
        <v>103</v>
      </c>
      <c r="C34" s="56"/>
      <c r="D34" s="65">
        <f t="shared" ref="D34:W34" si="12">SUM(D26:D33)</f>
        <v>1.2</v>
      </c>
      <c r="E34" s="65">
        <f t="shared" si="12"/>
        <v>2.4</v>
      </c>
      <c r="F34" s="65">
        <f t="shared" si="12"/>
        <v>3.6000000000000005</v>
      </c>
      <c r="G34" s="65">
        <f t="shared" si="12"/>
        <v>4.8</v>
      </c>
      <c r="H34" s="65">
        <f t="shared" si="12"/>
        <v>6</v>
      </c>
      <c r="I34" s="65">
        <f t="shared" si="12"/>
        <v>7.2</v>
      </c>
      <c r="J34" s="65">
        <f t="shared" si="12"/>
        <v>8.4</v>
      </c>
      <c r="K34" s="65">
        <f t="shared" si="12"/>
        <v>9.6</v>
      </c>
      <c r="L34" s="65">
        <f t="shared" si="12"/>
        <v>10.8</v>
      </c>
      <c r="M34" s="65">
        <f t="shared" si="12"/>
        <v>12</v>
      </c>
      <c r="N34" s="65">
        <f t="shared" si="12"/>
        <v>12</v>
      </c>
      <c r="O34" s="65">
        <f t="shared" si="12"/>
        <v>12</v>
      </c>
      <c r="P34" s="65">
        <f t="shared" si="12"/>
        <v>12</v>
      </c>
      <c r="Q34" s="65">
        <f t="shared" si="12"/>
        <v>12</v>
      </c>
      <c r="R34" s="65">
        <f t="shared" si="12"/>
        <v>12</v>
      </c>
      <c r="S34" s="65">
        <f t="shared" si="12"/>
        <v>12</v>
      </c>
      <c r="T34" s="65">
        <f t="shared" si="12"/>
        <v>12</v>
      </c>
      <c r="U34" s="65">
        <f t="shared" si="12"/>
        <v>12</v>
      </c>
      <c r="V34" s="65">
        <f t="shared" si="12"/>
        <v>12</v>
      </c>
      <c r="W34" s="65">
        <f t="shared" si="12"/>
        <v>12</v>
      </c>
    </row>
    <row r="35" spans="1:23" x14ac:dyDescent="0.25">
      <c r="A35" s="77"/>
      <c r="B35" s="78"/>
      <c r="C35" s="74"/>
      <c r="D35" s="76"/>
      <c r="E35" s="76"/>
      <c r="F35" s="76"/>
      <c r="G35" s="76"/>
      <c r="H35" s="76"/>
      <c r="I35" s="76"/>
      <c r="J35" s="76"/>
      <c r="K35" s="76"/>
      <c r="L35" s="76"/>
      <c r="M35" s="76"/>
      <c r="N35" s="76"/>
      <c r="O35" s="76"/>
      <c r="P35" s="76"/>
      <c r="Q35" s="76"/>
      <c r="R35" s="76"/>
      <c r="S35" s="76"/>
      <c r="T35" s="76"/>
      <c r="U35" s="76"/>
      <c r="V35" s="76"/>
      <c r="W35" s="76"/>
    </row>
    <row r="36" spans="1:23" x14ac:dyDescent="0.25">
      <c r="A36" s="243" t="s">
        <v>145</v>
      </c>
      <c r="B36" s="243"/>
      <c r="C36" s="74"/>
      <c r="D36" s="76"/>
      <c r="E36" s="76"/>
      <c r="F36" s="76"/>
      <c r="G36" s="76"/>
      <c r="H36" s="76"/>
      <c r="I36" s="76"/>
      <c r="J36" s="76"/>
      <c r="K36" s="76"/>
      <c r="L36" s="76"/>
      <c r="M36" s="76"/>
      <c r="N36" s="76"/>
      <c r="O36" s="76"/>
      <c r="P36" s="76"/>
      <c r="Q36" s="76"/>
      <c r="R36" s="76"/>
      <c r="S36" s="76"/>
      <c r="T36" s="76"/>
      <c r="U36" s="76"/>
      <c r="V36" s="76"/>
      <c r="W36" s="76"/>
    </row>
    <row r="37" spans="1:23" x14ac:dyDescent="0.25">
      <c r="A37" s="42" t="s">
        <v>31</v>
      </c>
      <c r="B37" s="42" t="s">
        <v>101</v>
      </c>
      <c r="C37" s="43" t="s">
        <v>87</v>
      </c>
      <c r="D37" s="42">
        <v>2021</v>
      </c>
      <c r="E37" s="43">
        <v>2022</v>
      </c>
      <c r="F37" s="42">
        <v>2023</v>
      </c>
      <c r="G37" s="43">
        <v>2024</v>
      </c>
      <c r="H37" s="42">
        <v>2025</v>
      </c>
      <c r="I37" s="43">
        <v>2026</v>
      </c>
      <c r="J37" s="42">
        <v>2027</v>
      </c>
      <c r="K37" s="43">
        <v>2028</v>
      </c>
      <c r="L37" s="42">
        <v>2029</v>
      </c>
      <c r="M37" s="43">
        <v>2030</v>
      </c>
      <c r="N37" s="42">
        <v>2031</v>
      </c>
      <c r="O37" s="43">
        <v>2032</v>
      </c>
      <c r="P37" s="42">
        <v>2033</v>
      </c>
      <c r="Q37" s="43">
        <v>2034</v>
      </c>
      <c r="R37" s="42">
        <v>2035</v>
      </c>
      <c r="S37" s="43">
        <v>2036</v>
      </c>
      <c r="T37" s="42">
        <v>2037</v>
      </c>
      <c r="U37" s="43">
        <v>2038</v>
      </c>
      <c r="V37" s="42">
        <v>2039</v>
      </c>
      <c r="W37" s="43">
        <v>2040</v>
      </c>
    </row>
    <row r="38" spans="1:23" ht="14.4" customHeight="1" x14ac:dyDescent="0.25">
      <c r="A38" s="241" t="s">
        <v>113</v>
      </c>
      <c r="B38" s="45" t="s">
        <v>58</v>
      </c>
      <c r="C38" s="62" t="s">
        <v>11</v>
      </c>
      <c r="D38" s="66">
        <f>(Settings!$Q6-SUM($W2,$W14))/COUNTA($D$25:$M$25)</f>
        <v>0.3</v>
      </c>
      <c r="E38" s="66">
        <f>D38+(Settings!$Q6-SUM($W2,$W14))/COUNTA($D$25:$M$25)</f>
        <v>0.6</v>
      </c>
      <c r="F38" s="66">
        <f>E38+(Settings!$Q6-SUM($W2,$W14))/COUNTA($D$25:$M$25)</f>
        <v>0.89999999999999991</v>
      </c>
      <c r="G38" s="66">
        <f>F38+(Settings!$Q6-SUM($W2,$W14))/COUNTA($D$25:$M$25)</f>
        <v>1.2</v>
      </c>
      <c r="H38" s="66">
        <f>G38+(Settings!$Q6-SUM($W2,$W14))/COUNTA($D$25:$M$25)</f>
        <v>1.5</v>
      </c>
      <c r="I38" s="66">
        <f>H38+(Settings!$Q6-SUM($W2,$W14))/COUNTA($D$25:$M$25)</f>
        <v>1.8</v>
      </c>
      <c r="J38" s="66">
        <f>I38+(Settings!$Q6-SUM($W2,$W14))/COUNTA($D$25:$M$25)</f>
        <v>2.1</v>
      </c>
      <c r="K38" s="66">
        <f>J38+(Settings!$Q6-SUM($W2,$W14))/COUNTA($D$25:$M$25)</f>
        <v>2.4</v>
      </c>
      <c r="L38" s="66">
        <f>K38+(Settings!$Q6-SUM($W2,$W14))/COUNTA($D$25:$M$25)</f>
        <v>2.6999999999999997</v>
      </c>
      <c r="M38" s="66">
        <f>L38+(Settings!$Q6-SUM($W2,$W14))/COUNTA($D$25:$M$25)</f>
        <v>2.9999999999999996</v>
      </c>
      <c r="N38" s="48">
        <f>M38</f>
        <v>2.9999999999999996</v>
      </c>
      <c r="O38" s="48">
        <f t="shared" ref="O38:O45" si="13">N38</f>
        <v>2.9999999999999996</v>
      </c>
      <c r="P38" s="48">
        <f t="shared" ref="P38:P45" si="14">O38</f>
        <v>2.9999999999999996</v>
      </c>
      <c r="Q38" s="48">
        <f t="shared" ref="Q38:Q45" si="15">P38</f>
        <v>2.9999999999999996</v>
      </c>
      <c r="R38" s="48">
        <f t="shared" ref="R38:R45" si="16">Q38</f>
        <v>2.9999999999999996</v>
      </c>
      <c r="S38" s="48">
        <f t="shared" ref="S38:S45" si="17">R38</f>
        <v>2.9999999999999996</v>
      </c>
      <c r="T38" s="48">
        <f t="shared" ref="T38:T45" si="18">S38</f>
        <v>2.9999999999999996</v>
      </c>
      <c r="U38" s="48">
        <f t="shared" ref="U38:U45" si="19">T38</f>
        <v>2.9999999999999996</v>
      </c>
      <c r="V38" s="48">
        <f t="shared" ref="V38:V45" si="20">U38</f>
        <v>2.9999999999999996</v>
      </c>
      <c r="W38" s="48">
        <f t="shared" ref="W38:W45" si="21">V38</f>
        <v>2.9999999999999996</v>
      </c>
    </row>
    <row r="39" spans="1:23" x14ac:dyDescent="0.25">
      <c r="A39" s="241"/>
      <c r="B39" s="45" t="s">
        <v>56</v>
      </c>
      <c r="C39" s="62" t="s">
        <v>11</v>
      </c>
      <c r="D39" s="66">
        <f>(Settings!$Q7-SUM($W3,$W15))/COUNTA($D$25:$M$25)</f>
        <v>1.3</v>
      </c>
      <c r="E39" s="66">
        <f>D39+(Settings!$Q7-SUM($W3,$W15))/COUNTA($D$25:$M$25)</f>
        <v>2.6</v>
      </c>
      <c r="F39" s="66">
        <f>E39+(Settings!$Q7-SUM($W3,$W15))/COUNTA($D$25:$M$25)</f>
        <v>3.9000000000000004</v>
      </c>
      <c r="G39" s="66">
        <f>F39+(Settings!$Q7-SUM($W3,$W15))/COUNTA($D$25:$M$25)</f>
        <v>5.2</v>
      </c>
      <c r="H39" s="66">
        <f>G39+(Settings!$Q7-SUM($W3,$W15))/COUNTA($D$25:$M$25)</f>
        <v>6.5</v>
      </c>
      <c r="I39" s="66">
        <f>H39+(Settings!$Q7-SUM($W3,$W15))/COUNTA($D$25:$M$25)</f>
        <v>7.8</v>
      </c>
      <c r="J39" s="66">
        <f>I39+(Settings!$Q7-SUM($W3,$W15))/COUNTA($D$25:$M$25)</f>
        <v>9.1</v>
      </c>
      <c r="K39" s="66">
        <f>J39+(Settings!$Q7-SUM($W3,$W15))/COUNTA($D$25:$M$25)</f>
        <v>10.4</v>
      </c>
      <c r="L39" s="66">
        <f>K39+(Settings!$Q7-SUM($W3,$W15))/COUNTA($D$25:$M$25)</f>
        <v>11.700000000000001</v>
      </c>
      <c r="M39" s="66">
        <f>L39+(Settings!$Q7-SUM($W3,$W15))/COUNTA($D$25:$M$25)</f>
        <v>13.000000000000002</v>
      </c>
      <c r="N39" s="48">
        <f t="shared" ref="N39:N45" si="22">M39</f>
        <v>13.000000000000002</v>
      </c>
      <c r="O39" s="48">
        <f t="shared" si="13"/>
        <v>13.000000000000002</v>
      </c>
      <c r="P39" s="48">
        <f t="shared" si="14"/>
        <v>13.000000000000002</v>
      </c>
      <c r="Q39" s="48">
        <f t="shared" si="15"/>
        <v>13.000000000000002</v>
      </c>
      <c r="R39" s="48">
        <f t="shared" si="16"/>
        <v>13.000000000000002</v>
      </c>
      <c r="S39" s="48">
        <f t="shared" si="17"/>
        <v>13.000000000000002</v>
      </c>
      <c r="T39" s="48">
        <f t="shared" si="18"/>
        <v>13.000000000000002</v>
      </c>
      <c r="U39" s="48">
        <f t="shared" si="19"/>
        <v>13.000000000000002</v>
      </c>
      <c r="V39" s="48">
        <f t="shared" si="20"/>
        <v>13.000000000000002</v>
      </c>
      <c r="W39" s="48">
        <f t="shared" si="21"/>
        <v>13.000000000000002</v>
      </c>
    </row>
    <row r="40" spans="1:23" x14ac:dyDescent="0.25">
      <c r="A40" s="241"/>
      <c r="B40" s="45" t="s">
        <v>55</v>
      </c>
      <c r="C40" s="62" t="s">
        <v>11</v>
      </c>
      <c r="D40" s="66">
        <f>(Settings!$Q8-SUM($W4,$W16))/COUNTA($D$25:$M$25)</f>
        <v>0.4</v>
      </c>
      <c r="E40" s="66">
        <f>D40+(Settings!$Q8-SUM($W4,$W16))/COUNTA($D$25:$M$25)</f>
        <v>0.8</v>
      </c>
      <c r="F40" s="66">
        <f>E40+(Settings!$Q8-SUM($W4,$W16))/COUNTA($D$25:$M$25)</f>
        <v>1.2000000000000002</v>
      </c>
      <c r="G40" s="66">
        <f>F40+(Settings!$Q8-SUM($W4,$W16))/COUNTA($D$25:$M$25)</f>
        <v>1.6</v>
      </c>
      <c r="H40" s="66">
        <f>G40+(Settings!$Q8-SUM($W4,$W16))/COUNTA($D$25:$M$25)</f>
        <v>2</v>
      </c>
      <c r="I40" s="66">
        <f>H40+(Settings!$Q8-SUM($W4,$W16))/COUNTA($D$25:$M$25)</f>
        <v>2.4</v>
      </c>
      <c r="J40" s="66">
        <f>I40+(Settings!$Q8-SUM($W4,$W16))/COUNTA($D$25:$M$25)</f>
        <v>2.8</v>
      </c>
      <c r="K40" s="66">
        <f>J40+(Settings!$Q8-SUM($W4,$W16))/COUNTA($D$25:$M$25)</f>
        <v>3.1999999999999997</v>
      </c>
      <c r="L40" s="66">
        <f>K40+(Settings!$Q8-SUM($W4,$W16))/COUNTA($D$25:$M$25)</f>
        <v>3.5999999999999996</v>
      </c>
      <c r="M40" s="66">
        <f>L40+(Settings!$Q8-SUM($W4,$W16))/COUNTA($D$25:$M$25)</f>
        <v>3.9999999999999996</v>
      </c>
      <c r="N40" s="48">
        <f t="shared" si="22"/>
        <v>3.9999999999999996</v>
      </c>
      <c r="O40" s="48">
        <f t="shared" si="13"/>
        <v>3.9999999999999996</v>
      </c>
      <c r="P40" s="48">
        <f t="shared" si="14"/>
        <v>3.9999999999999996</v>
      </c>
      <c r="Q40" s="48">
        <f t="shared" si="15"/>
        <v>3.9999999999999996</v>
      </c>
      <c r="R40" s="48">
        <f t="shared" si="16"/>
        <v>3.9999999999999996</v>
      </c>
      <c r="S40" s="48">
        <f t="shared" si="17"/>
        <v>3.9999999999999996</v>
      </c>
      <c r="T40" s="48">
        <f t="shared" si="18"/>
        <v>3.9999999999999996</v>
      </c>
      <c r="U40" s="48">
        <f t="shared" si="19"/>
        <v>3.9999999999999996</v>
      </c>
      <c r="V40" s="48">
        <f t="shared" si="20"/>
        <v>3.9999999999999996</v>
      </c>
      <c r="W40" s="48">
        <f t="shared" si="21"/>
        <v>3.9999999999999996</v>
      </c>
    </row>
    <row r="41" spans="1:23" x14ac:dyDescent="0.25">
      <c r="A41" s="241"/>
      <c r="B41" s="45" t="s">
        <v>99</v>
      </c>
      <c r="C41" s="62" t="s">
        <v>11</v>
      </c>
      <c r="D41" s="66">
        <f>(Settings!$Q9-SUM($W5,$W17))/COUNTA($D$25:$M$25)</f>
        <v>0.2</v>
      </c>
      <c r="E41" s="66">
        <f>D41+(Settings!$Q9-SUM($W5,$W17))/COUNTA($D$25:$M$25)</f>
        <v>0.4</v>
      </c>
      <c r="F41" s="66">
        <f>E41+(Settings!$Q9-SUM($W5,$W17))/COUNTA($D$25:$M$25)</f>
        <v>0.60000000000000009</v>
      </c>
      <c r="G41" s="66">
        <f>F41+(Settings!$Q9-SUM($W5,$W17))/COUNTA($D$25:$M$25)</f>
        <v>0.8</v>
      </c>
      <c r="H41" s="66">
        <f>G41+(Settings!$Q9-SUM($W5,$W17))/COUNTA($D$25:$M$25)</f>
        <v>1</v>
      </c>
      <c r="I41" s="66">
        <f>H41+(Settings!$Q9-SUM($W5,$W17))/COUNTA($D$25:$M$25)</f>
        <v>1.2</v>
      </c>
      <c r="J41" s="66">
        <f>I41+(Settings!$Q9-SUM($W5,$W17))/COUNTA($D$25:$M$25)</f>
        <v>1.4</v>
      </c>
      <c r="K41" s="66">
        <f>J41+(Settings!$Q9-SUM($W5,$W17))/COUNTA($D$25:$M$25)</f>
        <v>1.5999999999999999</v>
      </c>
      <c r="L41" s="66">
        <f>K41+(Settings!$Q9-SUM($W5,$W17))/COUNTA($D$25:$M$25)</f>
        <v>1.7999999999999998</v>
      </c>
      <c r="M41" s="66">
        <f>L41+(Settings!$Q9-SUM($W5,$W17))/COUNTA($D$25:$M$25)</f>
        <v>1.9999999999999998</v>
      </c>
      <c r="N41" s="48">
        <f t="shared" si="22"/>
        <v>1.9999999999999998</v>
      </c>
      <c r="O41" s="48">
        <f t="shared" si="13"/>
        <v>1.9999999999999998</v>
      </c>
      <c r="P41" s="48">
        <f t="shared" si="14"/>
        <v>1.9999999999999998</v>
      </c>
      <c r="Q41" s="48">
        <f t="shared" si="15"/>
        <v>1.9999999999999998</v>
      </c>
      <c r="R41" s="48">
        <f t="shared" si="16"/>
        <v>1.9999999999999998</v>
      </c>
      <c r="S41" s="48">
        <f t="shared" si="17"/>
        <v>1.9999999999999998</v>
      </c>
      <c r="T41" s="48">
        <f t="shared" si="18"/>
        <v>1.9999999999999998</v>
      </c>
      <c r="U41" s="48">
        <f t="shared" si="19"/>
        <v>1.9999999999999998</v>
      </c>
      <c r="V41" s="48">
        <f t="shared" si="20"/>
        <v>1.9999999999999998</v>
      </c>
      <c r="W41" s="48">
        <f t="shared" si="21"/>
        <v>1.9999999999999998</v>
      </c>
    </row>
    <row r="42" spans="1:23" x14ac:dyDescent="0.25">
      <c r="A42" s="241"/>
      <c r="B42" s="45" t="s">
        <v>59</v>
      </c>
      <c r="C42" s="62" t="s">
        <v>11</v>
      </c>
      <c r="D42" s="66">
        <f>(Settings!$Q10-SUM($W6,$W18))/COUNTA($D$25:$M$25)</f>
        <v>0.1</v>
      </c>
      <c r="E42" s="66">
        <f>D42+(Settings!$Q10-SUM($W6,$W18))/COUNTA($D$25:$M$25)</f>
        <v>0.2</v>
      </c>
      <c r="F42" s="66">
        <f>E42+(Settings!$Q10-SUM($W6,$W18))/COUNTA($D$25:$M$25)</f>
        <v>0.30000000000000004</v>
      </c>
      <c r="G42" s="66">
        <f>F42+(Settings!$Q10-SUM($W6,$W18))/COUNTA($D$25:$M$25)</f>
        <v>0.4</v>
      </c>
      <c r="H42" s="66">
        <f>G42+(Settings!$Q10-SUM($W6,$W18))/COUNTA($D$25:$M$25)</f>
        <v>0.5</v>
      </c>
      <c r="I42" s="66">
        <f>H42+(Settings!$Q10-SUM($W6,$W18))/COUNTA($D$25:$M$25)</f>
        <v>0.6</v>
      </c>
      <c r="J42" s="66">
        <f>I42+(Settings!$Q10-SUM($W6,$W18))/COUNTA($D$25:$M$25)</f>
        <v>0.7</v>
      </c>
      <c r="K42" s="66">
        <f>J42+(Settings!$Q10-SUM($W6,$W18))/COUNTA($D$25:$M$25)</f>
        <v>0.79999999999999993</v>
      </c>
      <c r="L42" s="66">
        <f>K42+(Settings!$Q10-SUM($W6,$W18))/COUNTA($D$25:$M$25)</f>
        <v>0.89999999999999991</v>
      </c>
      <c r="M42" s="66">
        <f>L42+(Settings!$Q10-SUM($W6,$W18))/COUNTA($D$25:$M$25)</f>
        <v>0.99999999999999989</v>
      </c>
      <c r="N42" s="48">
        <f t="shared" si="22"/>
        <v>0.99999999999999989</v>
      </c>
      <c r="O42" s="48">
        <f t="shared" si="13"/>
        <v>0.99999999999999989</v>
      </c>
      <c r="P42" s="48">
        <f t="shared" si="14"/>
        <v>0.99999999999999989</v>
      </c>
      <c r="Q42" s="48">
        <f t="shared" si="15"/>
        <v>0.99999999999999989</v>
      </c>
      <c r="R42" s="48">
        <f t="shared" si="16"/>
        <v>0.99999999999999989</v>
      </c>
      <c r="S42" s="48">
        <f t="shared" si="17"/>
        <v>0.99999999999999989</v>
      </c>
      <c r="T42" s="48">
        <f t="shared" si="18"/>
        <v>0.99999999999999989</v>
      </c>
      <c r="U42" s="48">
        <f t="shared" si="19"/>
        <v>0.99999999999999989</v>
      </c>
      <c r="V42" s="48">
        <f t="shared" si="20"/>
        <v>0.99999999999999989</v>
      </c>
      <c r="W42" s="48">
        <f t="shared" si="21"/>
        <v>0.99999999999999989</v>
      </c>
    </row>
    <row r="43" spans="1:23" x14ac:dyDescent="0.25">
      <c r="A43" s="241"/>
      <c r="B43" s="45" t="s">
        <v>100</v>
      </c>
      <c r="C43" s="62" t="s">
        <v>11</v>
      </c>
      <c r="D43" s="66">
        <f>(Settings!$Q11-SUM($W7,$W19))/COUNTA($D$25:$M$25)</f>
        <v>0</v>
      </c>
      <c r="E43" s="66">
        <f>D43+(Settings!$Q11-SUM($W7,$W19))/COUNTA($D$25:$M$25)</f>
        <v>0</v>
      </c>
      <c r="F43" s="66">
        <f>E43+(Settings!$Q11-SUM($W7,$W19))/COUNTA($D$25:$M$25)</f>
        <v>0</v>
      </c>
      <c r="G43" s="66">
        <f>F43+(Settings!$Q11-SUM($W7,$W19))/COUNTA($D$25:$M$25)</f>
        <v>0</v>
      </c>
      <c r="H43" s="66">
        <f>G43+(Settings!$Q11-SUM($W7,$W19))/COUNTA($D$25:$M$25)</f>
        <v>0</v>
      </c>
      <c r="I43" s="66">
        <f>H43+(Settings!$Q11-SUM($W7,$W19))/COUNTA($D$25:$M$25)</f>
        <v>0</v>
      </c>
      <c r="J43" s="66">
        <f>I43+(Settings!$Q11-SUM($W7,$W19))/COUNTA($D$25:$M$25)</f>
        <v>0</v>
      </c>
      <c r="K43" s="66">
        <f>J43+(Settings!$Q11-SUM($W7,$W19))/COUNTA($D$25:$M$25)</f>
        <v>0</v>
      </c>
      <c r="L43" s="66">
        <f>K43+(Settings!$Q11-SUM($W7,$W19))/COUNTA($D$25:$M$25)</f>
        <v>0</v>
      </c>
      <c r="M43" s="66">
        <f>L43+(Settings!$Q11-SUM($W7,$W19))/COUNTA($D$25:$M$25)</f>
        <v>0</v>
      </c>
      <c r="N43" s="48">
        <f t="shared" si="2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row>
    <row r="44" spans="1:23" x14ac:dyDescent="0.25">
      <c r="A44" s="241"/>
      <c r="B44" s="45" t="s">
        <v>57</v>
      </c>
      <c r="C44" s="62" t="s">
        <v>11</v>
      </c>
      <c r="D44" s="66">
        <f>(Settings!$Q12-SUM($W8,$W20))/COUNTA($D$25:$M$25)</f>
        <v>0.3</v>
      </c>
      <c r="E44" s="66">
        <f>D44+(Settings!$Q12-SUM($W8,$W20))/COUNTA($D$25:$M$25)</f>
        <v>0.6</v>
      </c>
      <c r="F44" s="66">
        <f>E44+(Settings!$Q12-SUM($W8,$W20))/COUNTA($D$25:$M$25)</f>
        <v>0.89999999999999991</v>
      </c>
      <c r="G44" s="66">
        <f>F44+(Settings!$Q12-SUM($W8,$W20))/COUNTA($D$25:$M$25)</f>
        <v>1.2</v>
      </c>
      <c r="H44" s="66">
        <f>G44+(Settings!$Q12-SUM($W8,$W20))/COUNTA($D$25:$M$25)</f>
        <v>1.5</v>
      </c>
      <c r="I44" s="66">
        <f>H44+(Settings!$Q12-SUM($W8,$W20))/COUNTA($D$25:$M$25)</f>
        <v>1.8</v>
      </c>
      <c r="J44" s="66">
        <f>I44+(Settings!$Q12-SUM($W8,$W20))/COUNTA($D$25:$M$25)</f>
        <v>2.1</v>
      </c>
      <c r="K44" s="66">
        <f>J44+(Settings!$Q12-SUM($W8,$W20))/COUNTA($D$25:$M$25)</f>
        <v>2.4</v>
      </c>
      <c r="L44" s="66">
        <f>K44+(Settings!$Q12-SUM($W8,$W20))/COUNTA($D$25:$M$25)</f>
        <v>2.6999999999999997</v>
      </c>
      <c r="M44" s="66">
        <f>L44+(Settings!$Q12-SUM($W8,$W20))/COUNTA($D$25:$M$25)</f>
        <v>2.9999999999999996</v>
      </c>
      <c r="N44" s="48">
        <f t="shared" si="22"/>
        <v>2.9999999999999996</v>
      </c>
      <c r="O44" s="48">
        <f t="shared" si="13"/>
        <v>2.9999999999999996</v>
      </c>
      <c r="P44" s="48">
        <f t="shared" si="14"/>
        <v>2.9999999999999996</v>
      </c>
      <c r="Q44" s="48">
        <f t="shared" si="15"/>
        <v>2.9999999999999996</v>
      </c>
      <c r="R44" s="48">
        <f t="shared" si="16"/>
        <v>2.9999999999999996</v>
      </c>
      <c r="S44" s="48">
        <f t="shared" si="17"/>
        <v>2.9999999999999996</v>
      </c>
      <c r="T44" s="48">
        <f t="shared" si="18"/>
        <v>2.9999999999999996</v>
      </c>
      <c r="U44" s="48">
        <f t="shared" si="19"/>
        <v>2.9999999999999996</v>
      </c>
      <c r="V44" s="48">
        <f t="shared" si="20"/>
        <v>2.9999999999999996</v>
      </c>
      <c r="W44" s="48">
        <f t="shared" si="21"/>
        <v>2.9999999999999996</v>
      </c>
    </row>
    <row r="45" spans="1:23" x14ac:dyDescent="0.25">
      <c r="A45" s="241"/>
      <c r="B45" s="45" t="s">
        <v>60</v>
      </c>
      <c r="C45" s="62" t="s">
        <v>11</v>
      </c>
      <c r="D45" s="66">
        <f>(Settings!$Q13-SUM($W9,$W21))/COUNTA($D$25:$M$25)</f>
        <v>0.3</v>
      </c>
      <c r="E45" s="66">
        <f>D45+(Settings!$Q13-SUM($W9,$W21))/COUNTA($D$25:$M$25)</f>
        <v>0.6</v>
      </c>
      <c r="F45" s="66">
        <f>E45+(Settings!$Q13-SUM($W9,$W21))/COUNTA($D$25:$M$25)</f>
        <v>0.89999999999999991</v>
      </c>
      <c r="G45" s="66">
        <f>F45+(Settings!$Q13-SUM($W9,$W21))/COUNTA($D$25:$M$25)</f>
        <v>1.2</v>
      </c>
      <c r="H45" s="66">
        <f>G45+(Settings!$Q13-SUM($W9,$W21))/COUNTA($D$25:$M$25)</f>
        <v>1.5</v>
      </c>
      <c r="I45" s="66">
        <f>H45+(Settings!$Q13-SUM($W9,$W21))/COUNTA($D$25:$M$25)</f>
        <v>1.8</v>
      </c>
      <c r="J45" s="66">
        <f>I45+(Settings!$Q13-SUM($W9,$W21))/COUNTA($D$25:$M$25)</f>
        <v>2.1</v>
      </c>
      <c r="K45" s="66">
        <f>J45+(Settings!$Q13-SUM($W9,$W21))/COUNTA($D$25:$M$25)</f>
        <v>2.4</v>
      </c>
      <c r="L45" s="66">
        <f>K45+(Settings!$Q13-SUM($W9,$W21))/COUNTA($D$25:$M$25)</f>
        <v>2.6999999999999997</v>
      </c>
      <c r="M45" s="66">
        <f>L45+(Settings!$Q13-SUM($W9,$W21))/COUNTA($D$25:$M$25)</f>
        <v>2.9999999999999996</v>
      </c>
      <c r="N45" s="48">
        <f t="shared" si="22"/>
        <v>2.9999999999999996</v>
      </c>
      <c r="O45" s="48">
        <f t="shared" si="13"/>
        <v>2.9999999999999996</v>
      </c>
      <c r="P45" s="48">
        <f t="shared" si="14"/>
        <v>2.9999999999999996</v>
      </c>
      <c r="Q45" s="48">
        <f t="shared" si="15"/>
        <v>2.9999999999999996</v>
      </c>
      <c r="R45" s="48">
        <f t="shared" si="16"/>
        <v>2.9999999999999996</v>
      </c>
      <c r="S45" s="48">
        <f t="shared" si="17"/>
        <v>2.9999999999999996</v>
      </c>
      <c r="T45" s="48">
        <f t="shared" si="18"/>
        <v>2.9999999999999996</v>
      </c>
      <c r="U45" s="48">
        <f t="shared" si="19"/>
        <v>2.9999999999999996</v>
      </c>
      <c r="V45" s="48">
        <f t="shared" si="20"/>
        <v>2.9999999999999996</v>
      </c>
      <c r="W45" s="48">
        <f t="shared" si="21"/>
        <v>2.9999999999999996</v>
      </c>
    </row>
    <row r="46" spans="1:23" x14ac:dyDescent="0.25">
      <c r="A46" s="241"/>
      <c r="B46" s="64" t="s">
        <v>103</v>
      </c>
      <c r="C46" s="56"/>
      <c r="D46" s="65">
        <f t="shared" ref="D46:W46" si="23">SUM(D38:D45)</f>
        <v>2.9</v>
      </c>
      <c r="E46" s="65">
        <f t="shared" si="23"/>
        <v>5.8</v>
      </c>
      <c r="F46" s="65">
        <f t="shared" si="23"/>
        <v>8.7000000000000011</v>
      </c>
      <c r="G46" s="65">
        <f t="shared" si="23"/>
        <v>11.6</v>
      </c>
      <c r="H46" s="65">
        <f t="shared" si="23"/>
        <v>14.5</v>
      </c>
      <c r="I46" s="65">
        <f t="shared" si="23"/>
        <v>17.399999999999999</v>
      </c>
      <c r="J46" s="65">
        <f t="shared" si="23"/>
        <v>20.300000000000004</v>
      </c>
      <c r="K46" s="65">
        <f t="shared" si="23"/>
        <v>23.2</v>
      </c>
      <c r="L46" s="65">
        <f t="shared" si="23"/>
        <v>26.099999999999998</v>
      </c>
      <c r="M46" s="65">
        <f t="shared" si="23"/>
        <v>29</v>
      </c>
      <c r="N46" s="65">
        <f t="shared" si="23"/>
        <v>29</v>
      </c>
      <c r="O46" s="65">
        <f t="shared" si="23"/>
        <v>29</v>
      </c>
      <c r="P46" s="65">
        <f t="shared" si="23"/>
        <v>29</v>
      </c>
      <c r="Q46" s="65">
        <f t="shared" si="23"/>
        <v>29</v>
      </c>
      <c r="R46" s="65">
        <f t="shared" si="23"/>
        <v>29</v>
      </c>
      <c r="S46" s="65">
        <f t="shared" si="23"/>
        <v>29</v>
      </c>
      <c r="T46" s="65">
        <f t="shared" si="23"/>
        <v>29</v>
      </c>
      <c r="U46" s="65">
        <f t="shared" si="23"/>
        <v>29</v>
      </c>
      <c r="V46" s="65">
        <f t="shared" si="23"/>
        <v>29</v>
      </c>
      <c r="W46" s="65">
        <f t="shared" si="23"/>
        <v>29</v>
      </c>
    </row>
    <row r="47" spans="1:23" x14ac:dyDescent="0.25">
      <c r="A47" s="77"/>
      <c r="B47" s="75"/>
      <c r="C47" s="74"/>
      <c r="D47" s="76"/>
      <c r="E47" s="76"/>
      <c r="F47" s="76"/>
      <c r="G47" s="76"/>
      <c r="H47" s="76"/>
      <c r="I47" s="76"/>
      <c r="J47" s="76"/>
      <c r="K47" s="76"/>
      <c r="L47" s="76"/>
      <c r="M47" s="76"/>
      <c r="N47" s="76"/>
      <c r="O47" s="76"/>
      <c r="P47" s="76"/>
      <c r="Q47" s="76"/>
      <c r="R47" s="76"/>
      <c r="S47" s="76"/>
      <c r="T47" s="76"/>
      <c r="U47" s="76"/>
      <c r="V47" s="76"/>
      <c r="W47" s="76"/>
    </row>
    <row r="48" spans="1:23" x14ac:dyDescent="0.25">
      <c r="A48" s="243" t="s">
        <v>146</v>
      </c>
      <c r="B48" s="243"/>
      <c r="C48" s="74"/>
      <c r="D48" s="76"/>
      <c r="E48" s="76"/>
      <c r="F48" s="76"/>
      <c r="G48" s="76"/>
      <c r="H48" s="76"/>
      <c r="I48" s="76"/>
      <c r="J48" s="76"/>
      <c r="K48" s="76"/>
      <c r="L48" s="76"/>
      <c r="M48" s="76"/>
      <c r="N48" s="76"/>
      <c r="O48" s="76"/>
      <c r="P48" s="76"/>
      <c r="Q48" s="76"/>
      <c r="R48" s="76"/>
      <c r="S48" s="76"/>
      <c r="T48" s="76"/>
      <c r="U48" s="76"/>
      <c r="V48" s="76"/>
      <c r="W48" s="76"/>
    </row>
    <row r="49" spans="1:23" x14ac:dyDescent="0.25">
      <c r="A49" s="42" t="s">
        <v>31</v>
      </c>
      <c r="B49" s="42" t="s">
        <v>101</v>
      </c>
      <c r="C49" s="43" t="s">
        <v>87</v>
      </c>
      <c r="D49" s="42">
        <v>2021</v>
      </c>
      <c r="E49" s="43">
        <v>2022</v>
      </c>
      <c r="F49" s="42">
        <v>2023</v>
      </c>
      <c r="G49" s="43">
        <v>2024</v>
      </c>
      <c r="H49" s="42">
        <v>2025</v>
      </c>
      <c r="I49" s="43">
        <v>2026</v>
      </c>
      <c r="J49" s="42">
        <v>2027</v>
      </c>
      <c r="K49" s="43">
        <v>2028</v>
      </c>
      <c r="L49" s="42">
        <v>2029</v>
      </c>
      <c r="M49" s="43">
        <v>2030</v>
      </c>
      <c r="N49" s="42">
        <v>2031</v>
      </c>
      <c r="O49" s="43">
        <v>2032</v>
      </c>
      <c r="P49" s="42">
        <v>2033</v>
      </c>
      <c r="Q49" s="43">
        <v>2034</v>
      </c>
      <c r="R49" s="42">
        <v>2035</v>
      </c>
      <c r="S49" s="43">
        <v>2036</v>
      </c>
      <c r="T49" s="42">
        <v>2037</v>
      </c>
      <c r="U49" s="43">
        <v>2038</v>
      </c>
      <c r="V49" s="42">
        <v>2039</v>
      </c>
      <c r="W49" s="43">
        <v>2040</v>
      </c>
    </row>
    <row r="50" spans="1:23" ht="14.4" customHeight="1" x14ac:dyDescent="0.25">
      <c r="A50" s="241" t="s">
        <v>113</v>
      </c>
      <c r="B50" s="45" t="s">
        <v>58</v>
      </c>
      <c r="C50" s="62" t="s">
        <v>11</v>
      </c>
      <c r="D50" s="66">
        <f>(Settings!$R6-SUM($W2,$W14))/COUNTA($D$25:$M$25)</f>
        <v>0.6</v>
      </c>
      <c r="E50" s="66">
        <f>D50+(Settings!$R6-SUM($W2,$W14))/COUNTA($D$25:$M$25)</f>
        <v>1.2</v>
      </c>
      <c r="F50" s="66">
        <f>E50+(Settings!$R6-SUM($W2,$W14))/COUNTA($D$25:$M$25)</f>
        <v>1.7999999999999998</v>
      </c>
      <c r="G50" s="66">
        <f>F50+(Settings!$R6-SUM($W2,$W14))/COUNTA($D$25:$M$25)</f>
        <v>2.4</v>
      </c>
      <c r="H50" s="66">
        <f>G50+(Settings!$R6-SUM($W2,$W14))/COUNTA($D$25:$M$25)</f>
        <v>3</v>
      </c>
      <c r="I50" s="66">
        <f>H50+(Settings!$R6-SUM($W2,$W14))/COUNTA($D$25:$M$25)</f>
        <v>3.6</v>
      </c>
      <c r="J50" s="66">
        <f>I50+(Settings!$R6-SUM($W2,$W14))/COUNTA($D$25:$M$25)</f>
        <v>4.2</v>
      </c>
      <c r="K50" s="66">
        <f>J50+(Settings!$R6-SUM($W2,$W14))/COUNTA($D$25:$M$25)</f>
        <v>4.8</v>
      </c>
      <c r="L50" s="66">
        <f>K50+(Settings!$R6-SUM($W2,$W14))/COUNTA($D$25:$M$25)</f>
        <v>5.3999999999999995</v>
      </c>
      <c r="M50" s="66">
        <f>L50+(Settings!$R6-SUM($W2,$W14))/COUNTA($D$25:$M$25)</f>
        <v>5.9999999999999991</v>
      </c>
      <c r="N50" s="48">
        <f>M50</f>
        <v>5.9999999999999991</v>
      </c>
      <c r="O50" s="48">
        <f t="shared" ref="O50:O57" si="24">N50</f>
        <v>5.9999999999999991</v>
      </c>
      <c r="P50" s="48">
        <f t="shared" ref="P50:P57" si="25">O50</f>
        <v>5.9999999999999991</v>
      </c>
      <c r="Q50" s="48">
        <f t="shared" ref="Q50:Q57" si="26">P50</f>
        <v>5.9999999999999991</v>
      </c>
      <c r="R50" s="48">
        <f t="shared" ref="R50:R57" si="27">Q50</f>
        <v>5.9999999999999991</v>
      </c>
      <c r="S50" s="48">
        <f t="shared" ref="S50:S57" si="28">R50</f>
        <v>5.9999999999999991</v>
      </c>
      <c r="T50" s="48">
        <f t="shared" ref="T50:T57" si="29">S50</f>
        <v>5.9999999999999991</v>
      </c>
      <c r="U50" s="48">
        <f t="shared" ref="U50:U57" si="30">T50</f>
        <v>5.9999999999999991</v>
      </c>
      <c r="V50" s="48">
        <f t="shared" ref="V50:V57" si="31">U50</f>
        <v>5.9999999999999991</v>
      </c>
      <c r="W50" s="48">
        <f t="shared" ref="W50:W57" si="32">V50</f>
        <v>5.9999999999999991</v>
      </c>
    </row>
    <row r="51" spans="1:23" x14ac:dyDescent="0.25">
      <c r="A51" s="241"/>
      <c r="B51" s="45" t="s">
        <v>56</v>
      </c>
      <c r="C51" s="62" t="s">
        <v>11</v>
      </c>
      <c r="D51" s="66">
        <f>(Settings!$R7-SUM($W3,$W15))/COUNTA($D$25:$M$25)</f>
        <v>2.1</v>
      </c>
      <c r="E51" s="66">
        <f>D51+(Settings!$R7-SUM($W3,$W15))/COUNTA($D$25:$M$25)</f>
        <v>4.2</v>
      </c>
      <c r="F51" s="66">
        <f>E51+(Settings!$R7-SUM($W3,$W15))/COUNTA($D$25:$M$25)</f>
        <v>6.3000000000000007</v>
      </c>
      <c r="G51" s="66">
        <f>F51+(Settings!$R7-SUM($W3,$W15))/COUNTA($D$25:$M$25)</f>
        <v>8.4</v>
      </c>
      <c r="H51" s="66">
        <f>G51+(Settings!$R7-SUM($W3,$W15))/COUNTA($D$25:$M$25)</f>
        <v>10.5</v>
      </c>
      <c r="I51" s="66">
        <f>H51+(Settings!$R7-SUM($W3,$W15))/COUNTA($D$25:$M$25)</f>
        <v>12.6</v>
      </c>
      <c r="J51" s="66">
        <f>I51+(Settings!$R7-SUM($W3,$W15))/COUNTA($D$25:$M$25)</f>
        <v>14.7</v>
      </c>
      <c r="K51" s="66">
        <f>J51+(Settings!$R7-SUM($W3,$W15))/COUNTA($D$25:$M$25)</f>
        <v>16.8</v>
      </c>
      <c r="L51" s="66">
        <f>K51+(Settings!$R7-SUM($W3,$W15))/COUNTA($D$25:$M$25)</f>
        <v>18.900000000000002</v>
      </c>
      <c r="M51" s="66">
        <f>L51+(Settings!$R7-SUM($W3,$W15))/COUNTA($D$25:$M$25)</f>
        <v>21.000000000000004</v>
      </c>
      <c r="N51" s="48">
        <f t="shared" ref="N51:N57" si="33">M51</f>
        <v>21.000000000000004</v>
      </c>
      <c r="O51" s="48">
        <f t="shared" si="24"/>
        <v>21.000000000000004</v>
      </c>
      <c r="P51" s="48">
        <f t="shared" si="25"/>
        <v>21.000000000000004</v>
      </c>
      <c r="Q51" s="48">
        <f t="shared" si="26"/>
        <v>21.000000000000004</v>
      </c>
      <c r="R51" s="48">
        <f t="shared" si="27"/>
        <v>21.000000000000004</v>
      </c>
      <c r="S51" s="48">
        <f t="shared" si="28"/>
        <v>21.000000000000004</v>
      </c>
      <c r="T51" s="48">
        <f t="shared" si="29"/>
        <v>21.000000000000004</v>
      </c>
      <c r="U51" s="48">
        <f t="shared" si="30"/>
        <v>21.000000000000004</v>
      </c>
      <c r="V51" s="48">
        <f t="shared" si="31"/>
        <v>21.000000000000004</v>
      </c>
      <c r="W51" s="48">
        <f t="shared" si="32"/>
        <v>21.000000000000004</v>
      </c>
    </row>
    <row r="52" spans="1:23" x14ac:dyDescent="0.25">
      <c r="A52" s="241"/>
      <c r="B52" s="45" t="s">
        <v>55</v>
      </c>
      <c r="C52" s="62" t="s">
        <v>11</v>
      </c>
      <c r="D52" s="66">
        <f>(Settings!$R8-SUM($W4,$W16))/COUNTA($D$25:$M$25)</f>
        <v>0.8</v>
      </c>
      <c r="E52" s="66">
        <f>D52+(Settings!$R8-SUM($W4,$W16))/COUNTA($D$25:$M$25)</f>
        <v>1.6</v>
      </c>
      <c r="F52" s="66">
        <f>E52+(Settings!$R8-SUM($W4,$W16))/COUNTA($D$25:$M$25)</f>
        <v>2.4000000000000004</v>
      </c>
      <c r="G52" s="66">
        <f>F52+(Settings!$R8-SUM($W4,$W16))/COUNTA($D$25:$M$25)</f>
        <v>3.2</v>
      </c>
      <c r="H52" s="66">
        <f>G52+(Settings!$R8-SUM($W4,$W16))/COUNTA($D$25:$M$25)</f>
        <v>4</v>
      </c>
      <c r="I52" s="66">
        <f>H52+(Settings!$R8-SUM($W4,$W16))/COUNTA($D$25:$M$25)</f>
        <v>4.8</v>
      </c>
      <c r="J52" s="66">
        <f>I52+(Settings!$R8-SUM($W4,$W16))/COUNTA($D$25:$M$25)</f>
        <v>5.6</v>
      </c>
      <c r="K52" s="66">
        <f>J52+(Settings!$R8-SUM($W4,$W16))/COUNTA($D$25:$M$25)</f>
        <v>6.3999999999999995</v>
      </c>
      <c r="L52" s="66">
        <f>K52+(Settings!$R8-SUM($W4,$W16))/COUNTA($D$25:$M$25)</f>
        <v>7.1999999999999993</v>
      </c>
      <c r="M52" s="66">
        <f>L52+(Settings!$R8-SUM($W4,$W16))/COUNTA($D$25:$M$25)</f>
        <v>7.9999999999999991</v>
      </c>
      <c r="N52" s="48">
        <f t="shared" si="33"/>
        <v>7.9999999999999991</v>
      </c>
      <c r="O52" s="48">
        <f t="shared" si="24"/>
        <v>7.9999999999999991</v>
      </c>
      <c r="P52" s="48">
        <f t="shared" si="25"/>
        <v>7.9999999999999991</v>
      </c>
      <c r="Q52" s="48">
        <f t="shared" si="26"/>
        <v>7.9999999999999991</v>
      </c>
      <c r="R52" s="48">
        <f t="shared" si="27"/>
        <v>7.9999999999999991</v>
      </c>
      <c r="S52" s="48">
        <f t="shared" si="28"/>
        <v>7.9999999999999991</v>
      </c>
      <c r="T52" s="48">
        <f t="shared" si="29"/>
        <v>7.9999999999999991</v>
      </c>
      <c r="U52" s="48">
        <f t="shared" si="30"/>
        <v>7.9999999999999991</v>
      </c>
      <c r="V52" s="48">
        <f t="shared" si="31"/>
        <v>7.9999999999999991</v>
      </c>
      <c r="W52" s="48">
        <f t="shared" si="32"/>
        <v>7.9999999999999991</v>
      </c>
    </row>
    <row r="53" spans="1:23" x14ac:dyDescent="0.25">
      <c r="A53" s="241"/>
      <c r="B53" s="45" t="s">
        <v>99</v>
      </c>
      <c r="C53" s="62" t="s">
        <v>11</v>
      </c>
      <c r="D53" s="66">
        <f>(Settings!$R9-SUM($W5,$W17))/COUNTA($D$25:$M$25)</f>
        <v>0.2</v>
      </c>
      <c r="E53" s="66">
        <f>D53+(Settings!$R9-SUM($W5,$W17))/COUNTA($D$25:$M$25)</f>
        <v>0.4</v>
      </c>
      <c r="F53" s="66">
        <f>E53+(Settings!$R9-SUM($W5,$W17))/COUNTA($D$25:$M$25)</f>
        <v>0.60000000000000009</v>
      </c>
      <c r="G53" s="66">
        <f>F53+(Settings!$R9-SUM($W5,$W17))/COUNTA($D$25:$M$25)</f>
        <v>0.8</v>
      </c>
      <c r="H53" s="66">
        <f>G53+(Settings!$R9-SUM($W5,$W17))/COUNTA($D$25:$M$25)</f>
        <v>1</v>
      </c>
      <c r="I53" s="66">
        <f>H53+(Settings!$R9-SUM($W5,$W17))/COUNTA($D$25:$M$25)</f>
        <v>1.2</v>
      </c>
      <c r="J53" s="66">
        <f>I53+(Settings!$R9-SUM($W5,$W17))/COUNTA($D$25:$M$25)</f>
        <v>1.4</v>
      </c>
      <c r="K53" s="66">
        <f>J53+(Settings!$R9-SUM($W5,$W17))/COUNTA($D$25:$M$25)</f>
        <v>1.5999999999999999</v>
      </c>
      <c r="L53" s="66">
        <f>K53+(Settings!$R9-SUM($W5,$W17))/COUNTA($D$25:$M$25)</f>
        <v>1.7999999999999998</v>
      </c>
      <c r="M53" s="66">
        <f>L53+(Settings!$R9-SUM($W5,$W17))/COUNTA($D$25:$M$25)</f>
        <v>1.9999999999999998</v>
      </c>
      <c r="N53" s="48">
        <f t="shared" si="33"/>
        <v>1.9999999999999998</v>
      </c>
      <c r="O53" s="48">
        <f t="shared" si="24"/>
        <v>1.9999999999999998</v>
      </c>
      <c r="P53" s="48">
        <f t="shared" si="25"/>
        <v>1.9999999999999998</v>
      </c>
      <c r="Q53" s="48">
        <f t="shared" si="26"/>
        <v>1.9999999999999998</v>
      </c>
      <c r="R53" s="48">
        <f t="shared" si="27"/>
        <v>1.9999999999999998</v>
      </c>
      <c r="S53" s="48">
        <f t="shared" si="28"/>
        <v>1.9999999999999998</v>
      </c>
      <c r="T53" s="48">
        <f t="shared" si="29"/>
        <v>1.9999999999999998</v>
      </c>
      <c r="U53" s="48">
        <f t="shared" si="30"/>
        <v>1.9999999999999998</v>
      </c>
      <c r="V53" s="48">
        <f t="shared" si="31"/>
        <v>1.9999999999999998</v>
      </c>
      <c r="W53" s="48">
        <f t="shared" si="32"/>
        <v>1.9999999999999998</v>
      </c>
    </row>
    <row r="54" spans="1:23" x14ac:dyDescent="0.25">
      <c r="A54" s="241"/>
      <c r="B54" s="45" t="s">
        <v>59</v>
      </c>
      <c r="C54" s="62" t="s">
        <v>11</v>
      </c>
      <c r="D54" s="66">
        <f>(Settings!$R10-SUM($W6,$W18))/COUNTA($D$25:$M$25)</f>
        <v>0.1</v>
      </c>
      <c r="E54" s="66">
        <f>D54+(Settings!$R10-SUM($W6,$W18))/COUNTA($D$25:$M$25)</f>
        <v>0.2</v>
      </c>
      <c r="F54" s="66">
        <f>E54+(Settings!$R10-SUM($W6,$W18))/COUNTA($D$25:$M$25)</f>
        <v>0.30000000000000004</v>
      </c>
      <c r="G54" s="66">
        <f>F54+(Settings!$R10-SUM($W6,$W18))/COUNTA($D$25:$M$25)</f>
        <v>0.4</v>
      </c>
      <c r="H54" s="66">
        <f>G54+(Settings!$R10-SUM($W6,$W18))/COUNTA($D$25:$M$25)</f>
        <v>0.5</v>
      </c>
      <c r="I54" s="66">
        <f>H54+(Settings!$R10-SUM($W6,$W18))/COUNTA($D$25:$M$25)</f>
        <v>0.6</v>
      </c>
      <c r="J54" s="66">
        <f>I54+(Settings!$R10-SUM($W6,$W18))/COUNTA($D$25:$M$25)</f>
        <v>0.7</v>
      </c>
      <c r="K54" s="66">
        <f>J54+(Settings!$R10-SUM($W6,$W18))/COUNTA($D$25:$M$25)</f>
        <v>0.79999999999999993</v>
      </c>
      <c r="L54" s="66">
        <f>K54+(Settings!$R10-SUM($W6,$W18))/COUNTA($D$25:$M$25)</f>
        <v>0.89999999999999991</v>
      </c>
      <c r="M54" s="66">
        <f>L54+(Settings!$R10-SUM($W6,$W18))/COUNTA($D$25:$M$25)</f>
        <v>0.99999999999999989</v>
      </c>
      <c r="N54" s="48">
        <f t="shared" si="33"/>
        <v>0.99999999999999989</v>
      </c>
      <c r="O54" s="48">
        <f t="shared" si="24"/>
        <v>0.99999999999999989</v>
      </c>
      <c r="P54" s="48">
        <f t="shared" si="25"/>
        <v>0.99999999999999989</v>
      </c>
      <c r="Q54" s="48">
        <f t="shared" si="26"/>
        <v>0.99999999999999989</v>
      </c>
      <c r="R54" s="48">
        <f t="shared" si="27"/>
        <v>0.99999999999999989</v>
      </c>
      <c r="S54" s="48">
        <f t="shared" si="28"/>
        <v>0.99999999999999989</v>
      </c>
      <c r="T54" s="48">
        <f t="shared" si="29"/>
        <v>0.99999999999999989</v>
      </c>
      <c r="U54" s="48">
        <f t="shared" si="30"/>
        <v>0.99999999999999989</v>
      </c>
      <c r="V54" s="48">
        <f t="shared" si="31"/>
        <v>0.99999999999999989</v>
      </c>
      <c r="W54" s="48">
        <f t="shared" si="32"/>
        <v>0.99999999999999989</v>
      </c>
    </row>
    <row r="55" spans="1:23" x14ac:dyDescent="0.25">
      <c r="A55" s="241"/>
      <c r="B55" s="45" t="s">
        <v>100</v>
      </c>
      <c r="C55" s="62" t="s">
        <v>11</v>
      </c>
      <c r="D55" s="66">
        <f>(Settings!$R11-SUM($W7,$W19))/COUNTA($D$25:$M$25)</f>
        <v>0</v>
      </c>
      <c r="E55" s="66">
        <f>D55+(Settings!$R11-SUM($W7,$W19))/COUNTA($D$25:$M$25)</f>
        <v>0</v>
      </c>
      <c r="F55" s="66">
        <f>E55+(Settings!$R11-SUM($W7,$W19))/COUNTA($D$25:$M$25)</f>
        <v>0</v>
      </c>
      <c r="G55" s="66">
        <f>F55+(Settings!$R11-SUM($W7,$W19))/COUNTA($D$25:$M$25)</f>
        <v>0</v>
      </c>
      <c r="H55" s="66">
        <f>G55+(Settings!$R11-SUM($W7,$W19))/COUNTA($D$25:$M$25)</f>
        <v>0</v>
      </c>
      <c r="I55" s="66">
        <f>H55+(Settings!$R11-SUM($W7,$W19))/COUNTA($D$25:$M$25)</f>
        <v>0</v>
      </c>
      <c r="J55" s="66">
        <f>I55+(Settings!$R11-SUM($W7,$W19))/COUNTA($D$25:$M$25)</f>
        <v>0</v>
      </c>
      <c r="K55" s="66">
        <f>J55+(Settings!$R11-SUM($W7,$W19))/COUNTA($D$25:$M$25)</f>
        <v>0</v>
      </c>
      <c r="L55" s="66">
        <f>K55+(Settings!$R11-SUM($W7,$W19))/COUNTA($D$25:$M$25)</f>
        <v>0</v>
      </c>
      <c r="M55" s="66">
        <f>L55+(Settings!$R11-SUM($W7,$W19))/COUNTA($D$25:$M$25)</f>
        <v>0</v>
      </c>
      <c r="N55" s="48">
        <f t="shared" si="33"/>
        <v>0</v>
      </c>
      <c r="O55" s="48">
        <f t="shared" si="24"/>
        <v>0</v>
      </c>
      <c r="P55" s="48">
        <f t="shared" si="25"/>
        <v>0</v>
      </c>
      <c r="Q55" s="48">
        <f t="shared" si="26"/>
        <v>0</v>
      </c>
      <c r="R55" s="48">
        <f t="shared" si="27"/>
        <v>0</v>
      </c>
      <c r="S55" s="48">
        <f t="shared" si="28"/>
        <v>0</v>
      </c>
      <c r="T55" s="48">
        <f t="shared" si="29"/>
        <v>0</v>
      </c>
      <c r="U55" s="48">
        <f t="shared" si="30"/>
        <v>0</v>
      </c>
      <c r="V55" s="48">
        <f t="shared" si="31"/>
        <v>0</v>
      </c>
      <c r="W55" s="48">
        <f t="shared" si="32"/>
        <v>0</v>
      </c>
    </row>
    <row r="56" spans="1:23" x14ac:dyDescent="0.25">
      <c r="A56" s="241"/>
      <c r="B56" s="45" t="s">
        <v>57</v>
      </c>
      <c r="C56" s="62" t="s">
        <v>11</v>
      </c>
      <c r="D56" s="66">
        <f>(Settings!$R12-SUM($W8,$W20))/COUNTA($D$25:$M$25)</f>
        <v>0.5</v>
      </c>
      <c r="E56" s="66">
        <f>D56+(Settings!$R12-SUM($W8,$W20))/COUNTA($D$25:$M$25)</f>
        <v>1</v>
      </c>
      <c r="F56" s="66">
        <f>E56+(Settings!$R12-SUM($W8,$W20))/COUNTA($D$25:$M$25)</f>
        <v>1.5</v>
      </c>
      <c r="G56" s="66">
        <f>F56+(Settings!$R12-SUM($W8,$W20))/COUNTA($D$25:$M$25)</f>
        <v>2</v>
      </c>
      <c r="H56" s="66">
        <f>G56+(Settings!$R12-SUM($W8,$W20))/COUNTA($D$25:$M$25)</f>
        <v>2.5</v>
      </c>
      <c r="I56" s="66">
        <f>H56+(Settings!$R12-SUM($W8,$W20))/COUNTA($D$25:$M$25)</f>
        <v>3</v>
      </c>
      <c r="J56" s="66">
        <f>I56+(Settings!$R12-SUM($W8,$W20))/COUNTA($D$25:$M$25)</f>
        <v>3.5</v>
      </c>
      <c r="K56" s="66">
        <f>J56+(Settings!$R12-SUM($W8,$W20))/COUNTA($D$25:$M$25)</f>
        <v>4</v>
      </c>
      <c r="L56" s="66">
        <f>K56+(Settings!$R12-SUM($W8,$W20))/COUNTA($D$25:$M$25)</f>
        <v>4.5</v>
      </c>
      <c r="M56" s="66">
        <f>L56+(Settings!$R12-SUM($W8,$W20))/COUNTA($D$25:$M$25)</f>
        <v>5</v>
      </c>
      <c r="N56" s="48">
        <f t="shared" si="33"/>
        <v>5</v>
      </c>
      <c r="O56" s="48">
        <f t="shared" si="24"/>
        <v>5</v>
      </c>
      <c r="P56" s="48">
        <f t="shared" si="25"/>
        <v>5</v>
      </c>
      <c r="Q56" s="48">
        <f t="shared" si="26"/>
        <v>5</v>
      </c>
      <c r="R56" s="48">
        <f t="shared" si="27"/>
        <v>5</v>
      </c>
      <c r="S56" s="48">
        <f t="shared" si="28"/>
        <v>5</v>
      </c>
      <c r="T56" s="48">
        <f t="shared" si="29"/>
        <v>5</v>
      </c>
      <c r="U56" s="48">
        <f t="shared" si="30"/>
        <v>5</v>
      </c>
      <c r="V56" s="48">
        <f t="shared" si="31"/>
        <v>5</v>
      </c>
      <c r="W56" s="48">
        <f t="shared" si="32"/>
        <v>5</v>
      </c>
    </row>
    <row r="57" spans="1:23" x14ac:dyDescent="0.25">
      <c r="A57" s="241"/>
      <c r="B57" s="45" t="s">
        <v>60</v>
      </c>
      <c r="C57" s="62" t="s">
        <v>11</v>
      </c>
      <c r="D57" s="66">
        <f>(Settings!$R13-SUM($W9,$W21))/COUNTA($D$25:$M$25)</f>
        <v>0.5</v>
      </c>
      <c r="E57" s="66">
        <f>D57+(Settings!$R13-SUM($W9,$W21))/COUNTA($D$25:$M$25)</f>
        <v>1</v>
      </c>
      <c r="F57" s="66">
        <f>E57+(Settings!$R13-SUM($W9,$W21))/COUNTA($D$25:$M$25)</f>
        <v>1.5</v>
      </c>
      <c r="G57" s="66">
        <f>F57+(Settings!$R13-SUM($W9,$W21))/COUNTA($D$25:$M$25)</f>
        <v>2</v>
      </c>
      <c r="H57" s="66">
        <f>G57+(Settings!$R13-SUM($W9,$W21))/COUNTA($D$25:$M$25)</f>
        <v>2.5</v>
      </c>
      <c r="I57" s="66">
        <f>H57+(Settings!$R13-SUM($W9,$W21))/COUNTA($D$25:$M$25)</f>
        <v>3</v>
      </c>
      <c r="J57" s="66">
        <f>I57+(Settings!$R13-SUM($W9,$W21))/COUNTA($D$25:$M$25)</f>
        <v>3.5</v>
      </c>
      <c r="K57" s="66">
        <f>J57+(Settings!$R13-SUM($W9,$W21))/COUNTA($D$25:$M$25)</f>
        <v>4</v>
      </c>
      <c r="L57" s="66">
        <f>K57+(Settings!$R13-SUM($W9,$W21))/COUNTA($D$25:$M$25)</f>
        <v>4.5</v>
      </c>
      <c r="M57" s="66">
        <f>L57+(Settings!$R13-SUM($W9,$W21))/COUNTA($D$25:$M$25)</f>
        <v>5</v>
      </c>
      <c r="N57" s="48">
        <f t="shared" si="33"/>
        <v>5</v>
      </c>
      <c r="O57" s="48">
        <f t="shared" si="24"/>
        <v>5</v>
      </c>
      <c r="P57" s="48">
        <f t="shared" si="25"/>
        <v>5</v>
      </c>
      <c r="Q57" s="48">
        <f t="shared" si="26"/>
        <v>5</v>
      </c>
      <c r="R57" s="48">
        <f t="shared" si="27"/>
        <v>5</v>
      </c>
      <c r="S57" s="48">
        <f t="shared" si="28"/>
        <v>5</v>
      </c>
      <c r="T57" s="48">
        <f t="shared" si="29"/>
        <v>5</v>
      </c>
      <c r="U57" s="48">
        <f t="shared" si="30"/>
        <v>5</v>
      </c>
      <c r="V57" s="48">
        <f t="shared" si="31"/>
        <v>5</v>
      </c>
      <c r="W57" s="48">
        <f t="shared" si="32"/>
        <v>5</v>
      </c>
    </row>
    <row r="58" spans="1:23" x14ac:dyDescent="0.25">
      <c r="A58" s="241"/>
      <c r="B58" s="64" t="s">
        <v>103</v>
      </c>
      <c r="C58" s="56"/>
      <c r="D58" s="65">
        <f t="shared" ref="D58:W58" si="34">SUM(D50:D57)</f>
        <v>4.8000000000000007</v>
      </c>
      <c r="E58" s="65">
        <f t="shared" si="34"/>
        <v>9.6000000000000014</v>
      </c>
      <c r="F58" s="65">
        <f t="shared" si="34"/>
        <v>14.400000000000002</v>
      </c>
      <c r="G58" s="65">
        <f t="shared" si="34"/>
        <v>19.200000000000003</v>
      </c>
      <c r="H58" s="65">
        <f t="shared" si="34"/>
        <v>24</v>
      </c>
      <c r="I58" s="65">
        <f t="shared" si="34"/>
        <v>28.8</v>
      </c>
      <c r="J58" s="65">
        <f t="shared" si="34"/>
        <v>33.599999999999994</v>
      </c>
      <c r="K58" s="65">
        <f t="shared" si="34"/>
        <v>38.400000000000006</v>
      </c>
      <c r="L58" s="65">
        <f t="shared" si="34"/>
        <v>43.199999999999996</v>
      </c>
      <c r="M58" s="65">
        <f t="shared" si="34"/>
        <v>48</v>
      </c>
      <c r="N58" s="65">
        <f t="shared" si="34"/>
        <v>48</v>
      </c>
      <c r="O58" s="65">
        <f t="shared" si="34"/>
        <v>48</v>
      </c>
      <c r="P58" s="65">
        <f t="shared" si="34"/>
        <v>48</v>
      </c>
      <c r="Q58" s="65">
        <f t="shared" si="34"/>
        <v>48</v>
      </c>
      <c r="R58" s="65">
        <f t="shared" si="34"/>
        <v>48</v>
      </c>
      <c r="S58" s="65">
        <f t="shared" si="34"/>
        <v>48</v>
      </c>
      <c r="T58" s="65">
        <f t="shared" si="34"/>
        <v>48</v>
      </c>
      <c r="U58" s="65">
        <f t="shared" si="34"/>
        <v>48</v>
      </c>
      <c r="V58" s="65">
        <f t="shared" si="34"/>
        <v>48</v>
      </c>
      <c r="W58" s="65">
        <f t="shared" si="34"/>
        <v>48</v>
      </c>
    </row>
    <row r="60" spans="1:23" x14ac:dyDescent="0.25">
      <c r="A60" s="244" t="s">
        <v>141</v>
      </c>
      <c r="B60" s="244"/>
    </row>
    <row r="61" spans="1:23" x14ac:dyDescent="0.25">
      <c r="A61" s="67" t="s">
        <v>31</v>
      </c>
      <c r="B61" s="67" t="s">
        <v>101</v>
      </c>
      <c r="C61" s="68" t="s">
        <v>87</v>
      </c>
      <c r="D61" s="67">
        <v>2021</v>
      </c>
      <c r="E61" s="68">
        <v>2022</v>
      </c>
      <c r="F61" s="67">
        <v>2023</v>
      </c>
      <c r="G61" s="68">
        <v>2024</v>
      </c>
      <c r="H61" s="67">
        <v>2025</v>
      </c>
      <c r="I61" s="68">
        <v>2026</v>
      </c>
      <c r="J61" s="67">
        <v>2027</v>
      </c>
      <c r="K61" s="68">
        <v>2028</v>
      </c>
      <c r="L61" s="67">
        <v>2029</v>
      </c>
      <c r="M61" s="68">
        <v>2030</v>
      </c>
      <c r="N61" s="67">
        <v>2031</v>
      </c>
      <c r="O61" s="68">
        <v>2032</v>
      </c>
      <c r="P61" s="67">
        <v>2033</v>
      </c>
      <c r="Q61" s="68">
        <v>2034</v>
      </c>
      <c r="R61" s="67">
        <v>2035</v>
      </c>
      <c r="S61" s="68">
        <v>2036</v>
      </c>
      <c r="T61" s="67">
        <v>2037</v>
      </c>
      <c r="U61" s="68">
        <v>2038</v>
      </c>
      <c r="V61" s="67">
        <v>2039</v>
      </c>
      <c r="W61" s="68">
        <v>2040</v>
      </c>
    </row>
    <row r="62" spans="1:23" x14ac:dyDescent="0.25">
      <c r="A62" s="238" t="s">
        <v>106</v>
      </c>
      <c r="B62" s="45" t="s">
        <v>58</v>
      </c>
      <c r="C62" s="62" t="s">
        <v>11</v>
      </c>
      <c r="D62" s="48">
        <f>SUM(D2,D14,D26)</f>
        <v>6.1</v>
      </c>
      <c r="E62" s="48">
        <f t="shared" ref="E62:W69" si="35">SUM(E2,E14,E26)</f>
        <v>6.2</v>
      </c>
      <c r="F62" s="48">
        <f t="shared" si="35"/>
        <v>6.3</v>
      </c>
      <c r="G62" s="48">
        <f t="shared" si="35"/>
        <v>6.4</v>
      </c>
      <c r="H62" s="48">
        <f t="shared" si="35"/>
        <v>6.5</v>
      </c>
      <c r="I62" s="48">
        <f t="shared" si="35"/>
        <v>6.6</v>
      </c>
      <c r="J62" s="48">
        <f t="shared" si="35"/>
        <v>6.7</v>
      </c>
      <c r="K62" s="48">
        <f t="shared" si="35"/>
        <v>6.8</v>
      </c>
      <c r="L62" s="48">
        <f t="shared" si="35"/>
        <v>6.9</v>
      </c>
      <c r="M62" s="48">
        <f t="shared" si="35"/>
        <v>7</v>
      </c>
      <c r="N62" s="48">
        <f t="shared" si="35"/>
        <v>7</v>
      </c>
      <c r="O62" s="48">
        <f t="shared" si="35"/>
        <v>7</v>
      </c>
      <c r="P62" s="48">
        <f t="shared" si="35"/>
        <v>7</v>
      </c>
      <c r="Q62" s="48">
        <f t="shared" si="35"/>
        <v>7</v>
      </c>
      <c r="R62" s="48">
        <f t="shared" si="35"/>
        <v>7</v>
      </c>
      <c r="S62" s="48">
        <f t="shared" si="35"/>
        <v>7</v>
      </c>
      <c r="T62" s="48">
        <f t="shared" si="35"/>
        <v>7</v>
      </c>
      <c r="U62" s="48">
        <f t="shared" si="35"/>
        <v>7</v>
      </c>
      <c r="V62" s="48">
        <f t="shared" si="35"/>
        <v>7</v>
      </c>
      <c r="W62" s="48">
        <f t="shared" si="35"/>
        <v>7</v>
      </c>
    </row>
    <row r="63" spans="1:23" x14ac:dyDescent="0.25">
      <c r="A63" s="239"/>
      <c r="B63" s="45" t="s">
        <v>56</v>
      </c>
      <c r="C63" s="62" t="s">
        <v>11</v>
      </c>
      <c r="D63" s="48">
        <f t="shared" ref="D63:S69" si="36">SUM(D3,D15,D27)</f>
        <v>17.5</v>
      </c>
      <c r="E63" s="48">
        <f>SUM(E3,E15,E27)</f>
        <v>18</v>
      </c>
      <c r="F63" s="48">
        <f t="shared" si="36"/>
        <v>18.5</v>
      </c>
      <c r="G63" s="48">
        <f t="shared" si="36"/>
        <v>19</v>
      </c>
      <c r="H63" s="48">
        <f t="shared" si="36"/>
        <v>19.5</v>
      </c>
      <c r="I63" s="48">
        <f t="shared" si="36"/>
        <v>20</v>
      </c>
      <c r="J63" s="48">
        <f t="shared" si="36"/>
        <v>20.5</v>
      </c>
      <c r="K63" s="48">
        <f t="shared" si="36"/>
        <v>21</v>
      </c>
      <c r="L63" s="48">
        <f t="shared" si="36"/>
        <v>21.5</v>
      </c>
      <c r="M63" s="48">
        <f t="shared" si="36"/>
        <v>22</v>
      </c>
      <c r="N63" s="48">
        <f t="shared" si="36"/>
        <v>22</v>
      </c>
      <c r="O63" s="48">
        <f t="shared" si="36"/>
        <v>22</v>
      </c>
      <c r="P63" s="48">
        <f t="shared" si="36"/>
        <v>22</v>
      </c>
      <c r="Q63" s="48">
        <f t="shared" si="36"/>
        <v>22</v>
      </c>
      <c r="R63" s="48">
        <f t="shared" si="36"/>
        <v>22</v>
      </c>
      <c r="S63" s="48">
        <f t="shared" si="36"/>
        <v>22</v>
      </c>
      <c r="T63" s="48">
        <f t="shared" si="35"/>
        <v>22</v>
      </c>
      <c r="U63" s="48">
        <f t="shared" si="35"/>
        <v>22</v>
      </c>
      <c r="V63" s="48">
        <f t="shared" si="35"/>
        <v>22</v>
      </c>
      <c r="W63" s="48">
        <f t="shared" si="35"/>
        <v>22</v>
      </c>
    </row>
    <row r="64" spans="1:23" x14ac:dyDescent="0.25">
      <c r="A64" s="239"/>
      <c r="B64" s="45" t="s">
        <v>55</v>
      </c>
      <c r="C64" s="62" t="s">
        <v>11</v>
      </c>
      <c r="D64" s="48">
        <f t="shared" si="36"/>
        <v>8.1</v>
      </c>
      <c r="E64" s="48">
        <f t="shared" si="35"/>
        <v>8.1999999999999993</v>
      </c>
      <c r="F64" s="48">
        <f t="shared" si="35"/>
        <v>8.3000000000000007</v>
      </c>
      <c r="G64" s="48">
        <f t="shared" si="35"/>
        <v>8.4</v>
      </c>
      <c r="H64" s="48">
        <f t="shared" si="35"/>
        <v>8.5</v>
      </c>
      <c r="I64" s="48">
        <f t="shared" si="35"/>
        <v>8.6</v>
      </c>
      <c r="J64" s="48">
        <f t="shared" si="35"/>
        <v>8.6999999999999993</v>
      </c>
      <c r="K64" s="48">
        <f t="shared" si="35"/>
        <v>8.8000000000000007</v>
      </c>
      <c r="L64" s="48">
        <f t="shared" si="35"/>
        <v>8.9</v>
      </c>
      <c r="M64" s="48">
        <f t="shared" si="35"/>
        <v>9</v>
      </c>
      <c r="N64" s="48">
        <f t="shared" si="35"/>
        <v>9</v>
      </c>
      <c r="O64" s="48">
        <f t="shared" si="35"/>
        <v>9</v>
      </c>
      <c r="P64" s="48">
        <f t="shared" si="35"/>
        <v>9</v>
      </c>
      <c r="Q64" s="48">
        <f t="shared" si="35"/>
        <v>9</v>
      </c>
      <c r="R64" s="48">
        <f t="shared" si="35"/>
        <v>9</v>
      </c>
      <c r="S64" s="48">
        <f t="shared" si="35"/>
        <v>9</v>
      </c>
      <c r="T64" s="48">
        <f t="shared" si="35"/>
        <v>9</v>
      </c>
      <c r="U64" s="48">
        <f t="shared" si="35"/>
        <v>9</v>
      </c>
      <c r="V64" s="48">
        <f t="shared" si="35"/>
        <v>9</v>
      </c>
      <c r="W64" s="48">
        <f t="shared" si="35"/>
        <v>9</v>
      </c>
    </row>
    <row r="65" spans="1:23" x14ac:dyDescent="0.25">
      <c r="A65" s="239"/>
      <c r="B65" s="45" t="s">
        <v>99</v>
      </c>
      <c r="C65" s="62" t="s">
        <v>11</v>
      </c>
      <c r="D65" s="48">
        <f t="shared" si="36"/>
        <v>0.1</v>
      </c>
      <c r="E65" s="48">
        <f t="shared" si="35"/>
        <v>0.2</v>
      </c>
      <c r="F65" s="48">
        <f t="shared" si="35"/>
        <v>0.30000000000000004</v>
      </c>
      <c r="G65" s="48">
        <f t="shared" si="35"/>
        <v>0.4</v>
      </c>
      <c r="H65" s="48">
        <f t="shared" si="35"/>
        <v>0.5</v>
      </c>
      <c r="I65" s="48">
        <f t="shared" si="35"/>
        <v>0.6</v>
      </c>
      <c r="J65" s="48">
        <f t="shared" si="35"/>
        <v>0.7</v>
      </c>
      <c r="K65" s="48">
        <f t="shared" si="35"/>
        <v>0.79999999999999993</v>
      </c>
      <c r="L65" s="48">
        <f t="shared" si="35"/>
        <v>0.89999999999999991</v>
      </c>
      <c r="M65" s="48">
        <f t="shared" si="35"/>
        <v>0.99999999999999989</v>
      </c>
      <c r="N65" s="48">
        <f t="shared" si="35"/>
        <v>0.99999999999999989</v>
      </c>
      <c r="O65" s="48">
        <f t="shared" si="35"/>
        <v>0.99999999999999989</v>
      </c>
      <c r="P65" s="48">
        <f t="shared" si="35"/>
        <v>0.99999999999999989</v>
      </c>
      <c r="Q65" s="48">
        <f t="shared" si="35"/>
        <v>0.99999999999999989</v>
      </c>
      <c r="R65" s="48">
        <f t="shared" si="35"/>
        <v>0.99999999999999989</v>
      </c>
      <c r="S65" s="48">
        <f t="shared" si="35"/>
        <v>0.99999999999999989</v>
      </c>
      <c r="T65" s="48">
        <f t="shared" si="35"/>
        <v>0.99999999999999989</v>
      </c>
      <c r="U65" s="48">
        <f t="shared" si="35"/>
        <v>0.99999999999999989</v>
      </c>
      <c r="V65" s="48">
        <f t="shared" si="35"/>
        <v>0.99999999999999989</v>
      </c>
      <c r="W65" s="48">
        <f t="shared" si="35"/>
        <v>0.99999999999999989</v>
      </c>
    </row>
    <row r="66" spans="1:23" x14ac:dyDescent="0.25">
      <c r="A66" s="239"/>
      <c r="B66" s="45" t="s">
        <v>59</v>
      </c>
      <c r="C66" s="62" t="s">
        <v>11</v>
      </c>
      <c r="D66" s="48">
        <f t="shared" si="36"/>
        <v>1</v>
      </c>
      <c r="E66" s="48">
        <f t="shared" si="35"/>
        <v>1</v>
      </c>
      <c r="F66" s="48">
        <f t="shared" si="35"/>
        <v>1</v>
      </c>
      <c r="G66" s="48">
        <f t="shared" si="35"/>
        <v>1</v>
      </c>
      <c r="H66" s="48">
        <f t="shared" si="35"/>
        <v>1</v>
      </c>
      <c r="I66" s="48">
        <f t="shared" si="35"/>
        <v>1</v>
      </c>
      <c r="J66" s="48">
        <f t="shared" si="35"/>
        <v>1</v>
      </c>
      <c r="K66" s="48">
        <f t="shared" si="35"/>
        <v>1</v>
      </c>
      <c r="L66" s="48">
        <f t="shared" si="35"/>
        <v>1</v>
      </c>
      <c r="M66" s="48">
        <f t="shared" si="35"/>
        <v>1</v>
      </c>
      <c r="N66" s="48">
        <f t="shared" si="35"/>
        <v>1</v>
      </c>
      <c r="O66" s="48">
        <f t="shared" si="35"/>
        <v>1</v>
      </c>
      <c r="P66" s="48">
        <f t="shared" si="35"/>
        <v>1</v>
      </c>
      <c r="Q66" s="48">
        <f t="shared" si="35"/>
        <v>1</v>
      </c>
      <c r="R66" s="48">
        <f t="shared" si="35"/>
        <v>1</v>
      </c>
      <c r="S66" s="48">
        <f t="shared" si="35"/>
        <v>1</v>
      </c>
      <c r="T66" s="48">
        <f t="shared" si="35"/>
        <v>1</v>
      </c>
      <c r="U66" s="48">
        <f t="shared" si="35"/>
        <v>1</v>
      </c>
      <c r="V66" s="48">
        <f t="shared" si="35"/>
        <v>1</v>
      </c>
      <c r="W66" s="48">
        <f t="shared" si="35"/>
        <v>1</v>
      </c>
    </row>
    <row r="67" spans="1:23" x14ac:dyDescent="0.25">
      <c r="A67" s="239"/>
      <c r="B67" s="45" t="s">
        <v>100</v>
      </c>
      <c r="C67" s="62" t="s">
        <v>11</v>
      </c>
      <c r="D67" s="48">
        <f t="shared" si="36"/>
        <v>0</v>
      </c>
      <c r="E67" s="48">
        <f t="shared" si="35"/>
        <v>0</v>
      </c>
      <c r="F67" s="48">
        <f t="shared" si="35"/>
        <v>0</v>
      </c>
      <c r="G67" s="48">
        <f t="shared" si="35"/>
        <v>0</v>
      </c>
      <c r="H67" s="48">
        <f t="shared" si="35"/>
        <v>0</v>
      </c>
      <c r="I67" s="48">
        <f t="shared" si="35"/>
        <v>0</v>
      </c>
      <c r="J67" s="48">
        <f t="shared" si="35"/>
        <v>0</v>
      </c>
      <c r="K67" s="48">
        <f t="shared" si="35"/>
        <v>0</v>
      </c>
      <c r="L67" s="48">
        <f t="shared" si="35"/>
        <v>0</v>
      </c>
      <c r="M67" s="48">
        <f t="shared" si="35"/>
        <v>0</v>
      </c>
      <c r="N67" s="48">
        <f t="shared" si="35"/>
        <v>0</v>
      </c>
      <c r="O67" s="48">
        <f t="shared" si="35"/>
        <v>0</v>
      </c>
      <c r="P67" s="48">
        <f t="shared" si="35"/>
        <v>0</v>
      </c>
      <c r="Q67" s="48">
        <f t="shared" si="35"/>
        <v>0</v>
      </c>
      <c r="R67" s="48">
        <f t="shared" si="35"/>
        <v>0</v>
      </c>
      <c r="S67" s="48">
        <f t="shared" si="35"/>
        <v>0</v>
      </c>
      <c r="T67" s="48">
        <f t="shared" si="35"/>
        <v>0</v>
      </c>
      <c r="U67" s="48">
        <f t="shared" si="35"/>
        <v>0</v>
      </c>
      <c r="V67" s="48">
        <f t="shared" si="35"/>
        <v>0</v>
      </c>
      <c r="W67" s="48">
        <f t="shared" si="35"/>
        <v>0</v>
      </c>
    </row>
    <row r="68" spans="1:23" x14ac:dyDescent="0.25">
      <c r="A68" s="239"/>
      <c r="B68" s="45" t="s">
        <v>57</v>
      </c>
      <c r="C68" s="62" t="s">
        <v>11</v>
      </c>
      <c r="D68" s="48">
        <f t="shared" si="36"/>
        <v>3.2</v>
      </c>
      <c r="E68" s="48">
        <f t="shared" si="35"/>
        <v>3.4</v>
      </c>
      <c r="F68" s="48">
        <f t="shared" si="35"/>
        <v>3.6</v>
      </c>
      <c r="G68" s="48">
        <f t="shared" si="35"/>
        <v>3.8</v>
      </c>
      <c r="H68" s="48">
        <f t="shared" si="35"/>
        <v>4</v>
      </c>
      <c r="I68" s="48">
        <f t="shared" si="35"/>
        <v>4.2</v>
      </c>
      <c r="J68" s="48">
        <f t="shared" si="35"/>
        <v>4.4000000000000004</v>
      </c>
      <c r="K68" s="48">
        <f t="shared" si="35"/>
        <v>4.5999999999999996</v>
      </c>
      <c r="L68" s="48">
        <f t="shared" si="35"/>
        <v>4.8</v>
      </c>
      <c r="M68" s="48">
        <f t="shared" si="35"/>
        <v>5</v>
      </c>
      <c r="N68" s="48">
        <f t="shared" si="35"/>
        <v>5</v>
      </c>
      <c r="O68" s="48">
        <f t="shared" si="35"/>
        <v>5</v>
      </c>
      <c r="P68" s="48">
        <f t="shared" si="35"/>
        <v>5</v>
      </c>
      <c r="Q68" s="48">
        <f t="shared" si="35"/>
        <v>5</v>
      </c>
      <c r="R68" s="48">
        <f t="shared" si="35"/>
        <v>5</v>
      </c>
      <c r="S68" s="48">
        <f t="shared" si="35"/>
        <v>5</v>
      </c>
      <c r="T68" s="48">
        <f t="shared" si="35"/>
        <v>5</v>
      </c>
      <c r="U68" s="48">
        <f t="shared" si="35"/>
        <v>5</v>
      </c>
      <c r="V68" s="48">
        <f t="shared" si="35"/>
        <v>5</v>
      </c>
      <c r="W68" s="48">
        <f t="shared" si="35"/>
        <v>5</v>
      </c>
    </row>
    <row r="69" spans="1:23" x14ac:dyDescent="0.25">
      <c r="A69" s="239"/>
      <c r="B69" s="45" t="s">
        <v>60</v>
      </c>
      <c r="C69" s="62" t="s">
        <v>11</v>
      </c>
      <c r="D69" s="48">
        <f t="shared" si="36"/>
        <v>3.2</v>
      </c>
      <c r="E69" s="48">
        <f t="shared" si="35"/>
        <v>3.4</v>
      </c>
      <c r="F69" s="48">
        <f t="shared" si="35"/>
        <v>3.6</v>
      </c>
      <c r="G69" s="48">
        <f t="shared" si="35"/>
        <v>3.8</v>
      </c>
      <c r="H69" s="48">
        <f t="shared" si="35"/>
        <v>4</v>
      </c>
      <c r="I69" s="48">
        <f t="shared" si="35"/>
        <v>4.2</v>
      </c>
      <c r="J69" s="48">
        <f t="shared" si="35"/>
        <v>4.4000000000000004</v>
      </c>
      <c r="K69" s="48">
        <f t="shared" si="35"/>
        <v>4.5999999999999996</v>
      </c>
      <c r="L69" s="48">
        <f t="shared" si="35"/>
        <v>4.8</v>
      </c>
      <c r="M69" s="48">
        <f t="shared" si="35"/>
        <v>5</v>
      </c>
      <c r="N69" s="48">
        <f t="shared" si="35"/>
        <v>5</v>
      </c>
      <c r="O69" s="48">
        <f t="shared" si="35"/>
        <v>5</v>
      </c>
      <c r="P69" s="48">
        <f t="shared" si="35"/>
        <v>5</v>
      </c>
      <c r="Q69" s="48">
        <f t="shared" si="35"/>
        <v>5</v>
      </c>
      <c r="R69" s="48">
        <f t="shared" si="35"/>
        <v>5</v>
      </c>
      <c r="S69" s="48">
        <f t="shared" si="35"/>
        <v>5</v>
      </c>
      <c r="T69" s="48">
        <f t="shared" si="35"/>
        <v>5</v>
      </c>
      <c r="U69" s="48">
        <f t="shared" si="35"/>
        <v>5</v>
      </c>
      <c r="V69" s="48">
        <f t="shared" si="35"/>
        <v>5</v>
      </c>
      <c r="W69" s="48">
        <f t="shared" si="35"/>
        <v>5</v>
      </c>
    </row>
    <row r="70" spans="1:23" x14ac:dyDescent="0.25">
      <c r="A70" s="240"/>
      <c r="B70" s="64" t="s">
        <v>103</v>
      </c>
      <c r="C70" s="56"/>
      <c r="D70" s="65">
        <f>SUM(D62:D69)</f>
        <v>39.20000000000001</v>
      </c>
      <c r="E70" s="65">
        <f t="shared" ref="E70:W70" si="37">SUM(E62:E69)</f>
        <v>40.4</v>
      </c>
      <c r="F70" s="65">
        <f t="shared" si="37"/>
        <v>41.6</v>
      </c>
      <c r="G70" s="65">
        <f t="shared" si="37"/>
        <v>42.79999999999999</v>
      </c>
      <c r="H70" s="65">
        <f t="shared" si="37"/>
        <v>44</v>
      </c>
      <c r="I70" s="65">
        <f t="shared" si="37"/>
        <v>45.20000000000001</v>
      </c>
      <c r="J70" s="65">
        <f t="shared" si="37"/>
        <v>46.4</v>
      </c>
      <c r="K70" s="65">
        <f t="shared" si="37"/>
        <v>47.6</v>
      </c>
      <c r="L70" s="65">
        <f t="shared" si="37"/>
        <v>48.79999999999999</v>
      </c>
      <c r="M70" s="65">
        <f t="shared" si="37"/>
        <v>50</v>
      </c>
      <c r="N70" s="65">
        <f t="shared" si="37"/>
        <v>50</v>
      </c>
      <c r="O70" s="65">
        <f t="shared" si="37"/>
        <v>50</v>
      </c>
      <c r="P70" s="65">
        <f t="shared" si="37"/>
        <v>50</v>
      </c>
      <c r="Q70" s="65">
        <f t="shared" si="37"/>
        <v>50</v>
      </c>
      <c r="R70" s="65">
        <f t="shared" si="37"/>
        <v>50</v>
      </c>
      <c r="S70" s="65">
        <f t="shared" si="37"/>
        <v>50</v>
      </c>
      <c r="T70" s="65">
        <f t="shared" si="37"/>
        <v>50</v>
      </c>
      <c r="U70" s="65">
        <f t="shared" si="37"/>
        <v>50</v>
      </c>
      <c r="V70" s="65">
        <f t="shared" si="37"/>
        <v>50</v>
      </c>
      <c r="W70" s="65">
        <f t="shared" si="37"/>
        <v>50</v>
      </c>
    </row>
    <row r="72" spans="1:23" x14ac:dyDescent="0.25">
      <c r="A72" s="244" t="s">
        <v>142</v>
      </c>
      <c r="B72" s="244"/>
    </row>
    <row r="73" spans="1:23" x14ac:dyDescent="0.25">
      <c r="A73" s="67" t="s">
        <v>31</v>
      </c>
      <c r="B73" s="67" t="s">
        <v>101</v>
      </c>
      <c r="C73" s="68" t="s">
        <v>87</v>
      </c>
      <c r="D73" s="67">
        <v>2021</v>
      </c>
      <c r="E73" s="68">
        <v>2022</v>
      </c>
      <c r="F73" s="67">
        <v>2023</v>
      </c>
      <c r="G73" s="68">
        <v>2024</v>
      </c>
      <c r="H73" s="67">
        <v>2025</v>
      </c>
      <c r="I73" s="68">
        <v>2026</v>
      </c>
      <c r="J73" s="67">
        <v>2027</v>
      </c>
      <c r="K73" s="68">
        <v>2028</v>
      </c>
      <c r="L73" s="67">
        <v>2029</v>
      </c>
      <c r="M73" s="68">
        <v>2030</v>
      </c>
      <c r="N73" s="67">
        <v>2031</v>
      </c>
      <c r="O73" s="68">
        <v>2032</v>
      </c>
      <c r="P73" s="67">
        <v>2033</v>
      </c>
      <c r="Q73" s="68">
        <v>2034</v>
      </c>
      <c r="R73" s="67">
        <v>2035</v>
      </c>
      <c r="S73" s="68">
        <v>2036</v>
      </c>
      <c r="T73" s="67">
        <v>2037</v>
      </c>
      <c r="U73" s="68">
        <v>2038</v>
      </c>
      <c r="V73" s="67">
        <v>2039</v>
      </c>
      <c r="W73" s="68">
        <v>2040</v>
      </c>
    </row>
    <row r="74" spans="1:23" x14ac:dyDescent="0.25">
      <c r="A74" s="238" t="s">
        <v>106</v>
      </c>
      <c r="B74" s="45" t="s">
        <v>58</v>
      </c>
      <c r="C74" s="62" t="s">
        <v>11</v>
      </c>
      <c r="D74" s="48">
        <f>SUM(D2,D14,D38)</f>
        <v>6.3</v>
      </c>
      <c r="E74" s="48">
        <f t="shared" ref="E74:W81" si="38">SUM(E2,E14,E38)</f>
        <v>6.6</v>
      </c>
      <c r="F74" s="48">
        <f t="shared" si="38"/>
        <v>6.9</v>
      </c>
      <c r="G74" s="48">
        <f t="shared" si="38"/>
        <v>7.2</v>
      </c>
      <c r="H74" s="48">
        <f t="shared" si="38"/>
        <v>7.5</v>
      </c>
      <c r="I74" s="48">
        <f t="shared" si="38"/>
        <v>7.8</v>
      </c>
      <c r="J74" s="48">
        <f t="shared" si="38"/>
        <v>8.1</v>
      </c>
      <c r="K74" s="48">
        <f t="shared" si="38"/>
        <v>8.4</v>
      </c>
      <c r="L74" s="48">
        <f t="shared" si="38"/>
        <v>8.6999999999999993</v>
      </c>
      <c r="M74" s="48">
        <f t="shared" si="38"/>
        <v>9</v>
      </c>
      <c r="N74" s="48">
        <f t="shared" si="38"/>
        <v>9</v>
      </c>
      <c r="O74" s="48">
        <f t="shared" si="38"/>
        <v>9</v>
      </c>
      <c r="P74" s="48">
        <f t="shared" si="38"/>
        <v>9</v>
      </c>
      <c r="Q74" s="48">
        <f t="shared" si="38"/>
        <v>9</v>
      </c>
      <c r="R74" s="48">
        <f t="shared" si="38"/>
        <v>9</v>
      </c>
      <c r="S74" s="48">
        <f t="shared" si="38"/>
        <v>9</v>
      </c>
      <c r="T74" s="48">
        <f t="shared" si="38"/>
        <v>9</v>
      </c>
      <c r="U74" s="48">
        <f t="shared" si="38"/>
        <v>9</v>
      </c>
      <c r="V74" s="48">
        <f t="shared" si="38"/>
        <v>9</v>
      </c>
      <c r="W74" s="48">
        <f t="shared" si="38"/>
        <v>9</v>
      </c>
    </row>
    <row r="75" spans="1:23" x14ac:dyDescent="0.25">
      <c r="A75" s="239"/>
      <c r="B75" s="45" t="s">
        <v>56</v>
      </c>
      <c r="C75" s="62" t="s">
        <v>11</v>
      </c>
      <c r="D75" s="48">
        <f t="shared" ref="D75:S81" si="39">SUM(D3,D15,D39)</f>
        <v>18.3</v>
      </c>
      <c r="E75" s="48">
        <f t="shared" si="39"/>
        <v>19.600000000000001</v>
      </c>
      <c r="F75" s="48">
        <f t="shared" si="39"/>
        <v>20.9</v>
      </c>
      <c r="G75" s="48">
        <f t="shared" si="39"/>
        <v>22.2</v>
      </c>
      <c r="H75" s="48">
        <f t="shared" si="39"/>
        <v>23.5</v>
      </c>
      <c r="I75" s="48">
        <f t="shared" si="39"/>
        <v>24.8</v>
      </c>
      <c r="J75" s="48">
        <f t="shared" si="39"/>
        <v>26.1</v>
      </c>
      <c r="K75" s="48">
        <f t="shared" si="39"/>
        <v>27.4</v>
      </c>
      <c r="L75" s="48">
        <f t="shared" si="39"/>
        <v>28.700000000000003</v>
      </c>
      <c r="M75" s="48">
        <f t="shared" si="39"/>
        <v>30</v>
      </c>
      <c r="N75" s="48">
        <f t="shared" si="39"/>
        <v>30</v>
      </c>
      <c r="O75" s="48">
        <f t="shared" si="39"/>
        <v>30</v>
      </c>
      <c r="P75" s="48">
        <f t="shared" si="39"/>
        <v>30</v>
      </c>
      <c r="Q75" s="48">
        <f t="shared" si="39"/>
        <v>30</v>
      </c>
      <c r="R75" s="48">
        <f t="shared" si="39"/>
        <v>30</v>
      </c>
      <c r="S75" s="48">
        <f t="shared" si="39"/>
        <v>30</v>
      </c>
      <c r="T75" s="48">
        <f t="shared" si="38"/>
        <v>30</v>
      </c>
      <c r="U75" s="48">
        <f t="shared" si="38"/>
        <v>30</v>
      </c>
      <c r="V75" s="48">
        <f t="shared" si="38"/>
        <v>30</v>
      </c>
      <c r="W75" s="48">
        <f t="shared" si="38"/>
        <v>30</v>
      </c>
    </row>
    <row r="76" spans="1:23" x14ac:dyDescent="0.25">
      <c r="A76" s="239"/>
      <c r="B76" s="45" t="s">
        <v>55</v>
      </c>
      <c r="C76" s="62" t="s">
        <v>11</v>
      </c>
      <c r="D76" s="48">
        <f t="shared" si="39"/>
        <v>8.4</v>
      </c>
      <c r="E76" s="48">
        <f t="shared" si="38"/>
        <v>8.8000000000000007</v>
      </c>
      <c r="F76" s="48">
        <f t="shared" si="38"/>
        <v>9.1999999999999993</v>
      </c>
      <c r="G76" s="48">
        <f t="shared" si="38"/>
        <v>9.6</v>
      </c>
      <c r="H76" s="48">
        <f t="shared" si="38"/>
        <v>10</v>
      </c>
      <c r="I76" s="48">
        <f t="shared" si="38"/>
        <v>10.4</v>
      </c>
      <c r="J76" s="48">
        <f t="shared" si="38"/>
        <v>10.8</v>
      </c>
      <c r="K76" s="48">
        <f t="shared" si="38"/>
        <v>11.2</v>
      </c>
      <c r="L76" s="48">
        <f t="shared" si="38"/>
        <v>11.6</v>
      </c>
      <c r="M76" s="48">
        <f t="shared" si="38"/>
        <v>12</v>
      </c>
      <c r="N76" s="48">
        <f t="shared" si="38"/>
        <v>12</v>
      </c>
      <c r="O76" s="48">
        <f t="shared" si="38"/>
        <v>12</v>
      </c>
      <c r="P76" s="48">
        <f t="shared" si="38"/>
        <v>12</v>
      </c>
      <c r="Q76" s="48">
        <f t="shared" si="38"/>
        <v>12</v>
      </c>
      <c r="R76" s="48">
        <f t="shared" si="38"/>
        <v>12</v>
      </c>
      <c r="S76" s="48">
        <f t="shared" si="38"/>
        <v>12</v>
      </c>
      <c r="T76" s="48">
        <f t="shared" si="38"/>
        <v>12</v>
      </c>
      <c r="U76" s="48">
        <f t="shared" si="38"/>
        <v>12</v>
      </c>
      <c r="V76" s="48">
        <f t="shared" si="38"/>
        <v>12</v>
      </c>
      <c r="W76" s="48">
        <f t="shared" si="38"/>
        <v>12</v>
      </c>
    </row>
    <row r="77" spans="1:23" x14ac:dyDescent="0.25">
      <c r="A77" s="239"/>
      <c r="B77" s="45" t="s">
        <v>99</v>
      </c>
      <c r="C77" s="62" t="s">
        <v>11</v>
      </c>
      <c r="D77" s="48">
        <f t="shared" si="39"/>
        <v>0.2</v>
      </c>
      <c r="E77" s="48">
        <f t="shared" si="38"/>
        <v>0.4</v>
      </c>
      <c r="F77" s="48">
        <f t="shared" si="38"/>
        <v>0.60000000000000009</v>
      </c>
      <c r="G77" s="48">
        <f t="shared" si="38"/>
        <v>0.8</v>
      </c>
      <c r="H77" s="48">
        <f t="shared" si="38"/>
        <v>1</v>
      </c>
      <c r="I77" s="48">
        <f t="shared" si="38"/>
        <v>1.2</v>
      </c>
      <c r="J77" s="48">
        <f t="shared" si="38"/>
        <v>1.4</v>
      </c>
      <c r="K77" s="48">
        <f t="shared" si="38"/>
        <v>1.5999999999999999</v>
      </c>
      <c r="L77" s="48">
        <f t="shared" si="38"/>
        <v>1.7999999999999998</v>
      </c>
      <c r="M77" s="48">
        <f t="shared" si="38"/>
        <v>1.9999999999999998</v>
      </c>
      <c r="N77" s="48">
        <f t="shared" si="38"/>
        <v>1.9999999999999998</v>
      </c>
      <c r="O77" s="48">
        <f t="shared" si="38"/>
        <v>1.9999999999999998</v>
      </c>
      <c r="P77" s="48">
        <f t="shared" si="38"/>
        <v>1.9999999999999998</v>
      </c>
      <c r="Q77" s="48">
        <f t="shared" si="38"/>
        <v>1.9999999999999998</v>
      </c>
      <c r="R77" s="48">
        <f t="shared" si="38"/>
        <v>1.9999999999999998</v>
      </c>
      <c r="S77" s="48">
        <f t="shared" si="38"/>
        <v>1.9999999999999998</v>
      </c>
      <c r="T77" s="48">
        <f t="shared" si="38"/>
        <v>1.9999999999999998</v>
      </c>
      <c r="U77" s="48">
        <f t="shared" si="38"/>
        <v>1.9999999999999998</v>
      </c>
      <c r="V77" s="48">
        <f t="shared" si="38"/>
        <v>1.9999999999999998</v>
      </c>
      <c r="W77" s="48">
        <f t="shared" si="38"/>
        <v>1.9999999999999998</v>
      </c>
    </row>
    <row r="78" spans="1:23" x14ac:dyDescent="0.25">
      <c r="A78" s="239"/>
      <c r="B78" s="45" t="s">
        <v>59</v>
      </c>
      <c r="C78" s="62" t="s">
        <v>11</v>
      </c>
      <c r="D78" s="48">
        <f t="shared" si="39"/>
        <v>1.1000000000000001</v>
      </c>
      <c r="E78" s="48">
        <f t="shared" si="38"/>
        <v>1.2</v>
      </c>
      <c r="F78" s="48">
        <f t="shared" si="38"/>
        <v>1.3</v>
      </c>
      <c r="G78" s="48">
        <f t="shared" si="38"/>
        <v>1.4</v>
      </c>
      <c r="H78" s="48">
        <f t="shared" si="38"/>
        <v>1.5</v>
      </c>
      <c r="I78" s="48">
        <f t="shared" si="38"/>
        <v>1.6</v>
      </c>
      <c r="J78" s="48">
        <f t="shared" si="38"/>
        <v>1.7</v>
      </c>
      <c r="K78" s="48">
        <f t="shared" si="38"/>
        <v>1.7999999999999998</v>
      </c>
      <c r="L78" s="48">
        <f t="shared" si="38"/>
        <v>1.9</v>
      </c>
      <c r="M78" s="48">
        <f t="shared" si="38"/>
        <v>2</v>
      </c>
      <c r="N78" s="48">
        <f t="shared" si="38"/>
        <v>2</v>
      </c>
      <c r="O78" s="48">
        <f t="shared" si="38"/>
        <v>2</v>
      </c>
      <c r="P78" s="48">
        <f t="shared" si="38"/>
        <v>2</v>
      </c>
      <c r="Q78" s="48">
        <f t="shared" si="38"/>
        <v>2</v>
      </c>
      <c r="R78" s="48">
        <f t="shared" si="38"/>
        <v>2</v>
      </c>
      <c r="S78" s="48">
        <f t="shared" si="38"/>
        <v>2</v>
      </c>
      <c r="T78" s="48">
        <f t="shared" si="38"/>
        <v>2</v>
      </c>
      <c r="U78" s="48">
        <f t="shared" si="38"/>
        <v>2</v>
      </c>
      <c r="V78" s="48">
        <f t="shared" si="38"/>
        <v>2</v>
      </c>
      <c r="W78" s="48">
        <f t="shared" si="38"/>
        <v>2</v>
      </c>
    </row>
    <row r="79" spans="1:23" x14ac:dyDescent="0.25">
      <c r="A79" s="239"/>
      <c r="B79" s="45" t="s">
        <v>100</v>
      </c>
      <c r="C79" s="62" t="s">
        <v>11</v>
      </c>
      <c r="D79" s="48">
        <f t="shared" si="39"/>
        <v>0</v>
      </c>
      <c r="E79" s="48">
        <f t="shared" si="38"/>
        <v>0</v>
      </c>
      <c r="F79" s="48">
        <f t="shared" si="38"/>
        <v>0</v>
      </c>
      <c r="G79" s="48">
        <f t="shared" si="38"/>
        <v>0</v>
      </c>
      <c r="H79" s="48">
        <f t="shared" si="38"/>
        <v>0</v>
      </c>
      <c r="I79" s="48">
        <f t="shared" si="38"/>
        <v>0</v>
      </c>
      <c r="J79" s="48">
        <f t="shared" si="38"/>
        <v>0</v>
      </c>
      <c r="K79" s="48">
        <f t="shared" si="38"/>
        <v>0</v>
      </c>
      <c r="L79" s="48">
        <f t="shared" si="38"/>
        <v>0</v>
      </c>
      <c r="M79" s="48">
        <f t="shared" si="38"/>
        <v>0</v>
      </c>
      <c r="N79" s="48">
        <f t="shared" si="38"/>
        <v>0</v>
      </c>
      <c r="O79" s="48">
        <f t="shared" si="38"/>
        <v>0</v>
      </c>
      <c r="P79" s="48">
        <f t="shared" si="38"/>
        <v>0</v>
      </c>
      <c r="Q79" s="48">
        <f t="shared" si="38"/>
        <v>0</v>
      </c>
      <c r="R79" s="48">
        <f t="shared" si="38"/>
        <v>0</v>
      </c>
      <c r="S79" s="48">
        <f t="shared" si="38"/>
        <v>0</v>
      </c>
      <c r="T79" s="48">
        <f t="shared" si="38"/>
        <v>0</v>
      </c>
      <c r="U79" s="48">
        <f t="shared" si="38"/>
        <v>0</v>
      </c>
      <c r="V79" s="48">
        <f t="shared" si="38"/>
        <v>0</v>
      </c>
      <c r="W79" s="48">
        <f t="shared" si="38"/>
        <v>0</v>
      </c>
    </row>
    <row r="80" spans="1:23" x14ac:dyDescent="0.25">
      <c r="A80" s="239"/>
      <c r="B80" s="45" t="s">
        <v>57</v>
      </c>
      <c r="C80" s="62" t="s">
        <v>11</v>
      </c>
      <c r="D80" s="48">
        <f t="shared" si="39"/>
        <v>3.3</v>
      </c>
      <c r="E80" s="48">
        <f t="shared" si="38"/>
        <v>3.6</v>
      </c>
      <c r="F80" s="48">
        <f t="shared" si="38"/>
        <v>3.9</v>
      </c>
      <c r="G80" s="48">
        <f t="shared" si="38"/>
        <v>4.2</v>
      </c>
      <c r="H80" s="48">
        <f t="shared" si="38"/>
        <v>4.5</v>
      </c>
      <c r="I80" s="48">
        <f t="shared" si="38"/>
        <v>4.8</v>
      </c>
      <c r="J80" s="48">
        <f t="shared" si="38"/>
        <v>5.0999999999999996</v>
      </c>
      <c r="K80" s="48">
        <f t="shared" si="38"/>
        <v>5.4</v>
      </c>
      <c r="L80" s="48">
        <f t="shared" si="38"/>
        <v>5.6999999999999993</v>
      </c>
      <c r="M80" s="48">
        <f t="shared" si="38"/>
        <v>6</v>
      </c>
      <c r="N80" s="48">
        <f t="shared" si="38"/>
        <v>6</v>
      </c>
      <c r="O80" s="48">
        <f t="shared" si="38"/>
        <v>6</v>
      </c>
      <c r="P80" s="48">
        <f t="shared" si="38"/>
        <v>6</v>
      </c>
      <c r="Q80" s="48">
        <f t="shared" si="38"/>
        <v>6</v>
      </c>
      <c r="R80" s="48">
        <f t="shared" si="38"/>
        <v>6</v>
      </c>
      <c r="S80" s="48">
        <f t="shared" si="38"/>
        <v>6</v>
      </c>
      <c r="T80" s="48">
        <f t="shared" si="38"/>
        <v>6</v>
      </c>
      <c r="U80" s="48">
        <f t="shared" si="38"/>
        <v>6</v>
      </c>
      <c r="V80" s="48">
        <f t="shared" si="38"/>
        <v>6</v>
      </c>
      <c r="W80" s="48">
        <f t="shared" si="38"/>
        <v>6</v>
      </c>
    </row>
    <row r="81" spans="1:23" x14ac:dyDescent="0.25">
      <c r="A81" s="239"/>
      <c r="B81" s="45" t="s">
        <v>60</v>
      </c>
      <c r="C81" s="62" t="s">
        <v>11</v>
      </c>
      <c r="D81" s="48">
        <f t="shared" si="39"/>
        <v>3.3</v>
      </c>
      <c r="E81" s="48">
        <f t="shared" si="38"/>
        <v>3.6</v>
      </c>
      <c r="F81" s="48">
        <f t="shared" si="38"/>
        <v>3.9</v>
      </c>
      <c r="G81" s="48">
        <f t="shared" si="38"/>
        <v>4.2</v>
      </c>
      <c r="H81" s="48">
        <f t="shared" si="38"/>
        <v>4.5</v>
      </c>
      <c r="I81" s="48">
        <f t="shared" si="38"/>
        <v>4.8</v>
      </c>
      <c r="J81" s="48">
        <f t="shared" si="38"/>
        <v>5.0999999999999996</v>
      </c>
      <c r="K81" s="48">
        <f t="shared" si="38"/>
        <v>5.4</v>
      </c>
      <c r="L81" s="48">
        <f t="shared" si="38"/>
        <v>5.6999999999999993</v>
      </c>
      <c r="M81" s="48">
        <f t="shared" si="38"/>
        <v>6</v>
      </c>
      <c r="N81" s="48">
        <f t="shared" si="38"/>
        <v>6</v>
      </c>
      <c r="O81" s="48">
        <f t="shared" si="38"/>
        <v>6</v>
      </c>
      <c r="P81" s="48">
        <f t="shared" si="38"/>
        <v>6</v>
      </c>
      <c r="Q81" s="48">
        <f t="shared" si="38"/>
        <v>6</v>
      </c>
      <c r="R81" s="48">
        <f t="shared" si="38"/>
        <v>6</v>
      </c>
      <c r="S81" s="48">
        <f t="shared" si="38"/>
        <v>6</v>
      </c>
      <c r="T81" s="48">
        <f t="shared" si="38"/>
        <v>6</v>
      </c>
      <c r="U81" s="48">
        <f t="shared" si="38"/>
        <v>6</v>
      </c>
      <c r="V81" s="48">
        <f t="shared" si="38"/>
        <v>6</v>
      </c>
      <c r="W81" s="48">
        <f t="shared" si="38"/>
        <v>6</v>
      </c>
    </row>
    <row r="82" spans="1:23" x14ac:dyDescent="0.25">
      <c r="A82" s="240"/>
      <c r="B82" s="64" t="s">
        <v>103</v>
      </c>
      <c r="C82" s="56"/>
      <c r="D82" s="65">
        <f>SUM(D74:D81)</f>
        <v>40.9</v>
      </c>
      <c r="E82" s="65">
        <f t="shared" ref="E82:W82" si="40">SUM(E74:E81)</f>
        <v>43.800000000000004</v>
      </c>
      <c r="F82" s="65">
        <f t="shared" si="40"/>
        <v>46.699999999999996</v>
      </c>
      <c r="G82" s="65">
        <f t="shared" si="40"/>
        <v>49.6</v>
      </c>
      <c r="H82" s="65">
        <f t="shared" si="40"/>
        <v>52.5</v>
      </c>
      <c r="I82" s="65">
        <f t="shared" si="40"/>
        <v>55.4</v>
      </c>
      <c r="J82" s="65">
        <f t="shared" si="40"/>
        <v>58.300000000000004</v>
      </c>
      <c r="K82" s="65">
        <f t="shared" si="40"/>
        <v>61.199999999999996</v>
      </c>
      <c r="L82" s="65">
        <f t="shared" si="40"/>
        <v>64.100000000000009</v>
      </c>
      <c r="M82" s="65">
        <f t="shared" si="40"/>
        <v>67</v>
      </c>
      <c r="N82" s="65">
        <f t="shared" si="40"/>
        <v>67</v>
      </c>
      <c r="O82" s="65">
        <f t="shared" si="40"/>
        <v>67</v>
      </c>
      <c r="P82" s="65">
        <f t="shared" si="40"/>
        <v>67</v>
      </c>
      <c r="Q82" s="65">
        <f t="shared" si="40"/>
        <v>67</v>
      </c>
      <c r="R82" s="65">
        <f t="shared" si="40"/>
        <v>67</v>
      </c>
      <c r="S82" s="65">
        <f t="shared" si="40"/>
        <v>67</v>
      </c>
      <c r="T82" s="65">
        <f t="shared" si="40"/>
        <v>67</v>
      </c>
      <c r="U82" s="65">
        <f t="shared" si="40"/>
        <v>67</v>
      </c>
      <c r="V82" s="65">
        <f t="shared" si="40"/>
        <v>67</v>
      </c>
      <c r="W82" s="65">
        <f t="shared" si="40"/>
        <v>67</v>
      </c>
    </row>
    <row r="84" spans="1:23" x14ac:dyDescent="0.25">
      <c r="A84" s="245" t="s">
        <v>143</v>
      </c>
      <c r="B84" s="245"/>
    </row>
    <row r="85" spans="1:23" x14ac:dyDescent="0.25">
      <c r="A85" s="42" t="s">
        <v>31</v>
      </c>
      <c r="B85" s="42" t="s">
        <v>101</v>
      </c>
      <c r="C85" s="43" t="s">
        <v>87</v>
      </c>
      <c r="D85" s="42">
        <v>2021</v>
      </c>
      <c r="E85" s="43">
        <v>2022</v>
      </c>
      <c r="F85" s="42">
        <v>2023</v>
      </c>
      <c r="G85" s="43">
        <v>2024</v>
      </c>
      <c r="H85" s="42">
        <v>2025</v>
      </c>
      <c r="I85" s="43">
        <v>2026</v>
      </c>
      <c r="J85" s="42">
        <v>2027</v>
      </c>
      <c r="K85" s="43">
        <v>2028</v>
      </c>
      <c r="L85" s="42">
        <v>2029</v>
      </c>
      <c r="M85" s="43">
        <v>2030</v>
      </c>
      <c r="N85" s="42">
        <v>2031</v>
      </c>
      <c r="O85" s="43">
        <v>2032</v>
      </c>
      <c r="P85" s="42">
        <v>2033</v>
      </c>
      <c r="Q85" s="43">
        <v>2034</v>
      </c>
      <c r="R85" s="42">
        <v>2035</v>
      </c>
      <c r="S85" s="43">
        <v>2036</v>
      </c>
      <c r="T85" s="42">
        <v>2037</v>
      </c>
      <c r="U85" s="43">
        <v>2038</v>
      </c>
      <c r="V85" s="42">
        <v>2039</v>
      </c>
      <c r="W85" s="43">
        <v>2040</v>
      </c>
    </row>
    <row r="86" spans="1:23" x14ac:dyDescent="0.25">
      <c r="A86" s="241" t="s">
        <v>106</v>
      </c>
      <c r="B86" s="45" t="s">
        <v>58</v>
      </c>
      <c r="C86" s="62" t="s">
        <v>11</v>
      </c>
      <c r="D86" s="48">
        <f>SUM(D2,D14,D50)</f>
        <v>6.6</v>
      </c>
      <c r="E86" s="48">
        <f t="shared" ref="E86:W93" si="41">SUM(E2,E14,E50)</f>
        <v>7.2</v>
      </c>
      <c r="F86" s="48">
        <f t="shared" si="41"/>
        <v>7.8</v>
      </c>
      <c r="G86" s="48">
        <f t="shared" si="41"/>
        <v>8.4</v>
      </c>
      <c r="H86" s="48">
        <f t="shared" si="41"/>
        <v>9</v>
      </c>
      <c r="I86" s="48">
        <f t="shared" si="41"/>
        <v>9.6</v>
      </c>
      <c r="J86" s="48">
        <f t="shared" si="41"/>
        <v>10.199999999999999</v>
      </c>
      <c r="K86" s="48">
        <f t="shared" si="41"/>
        <v>10.8</v>
      </c>
      <c r="L86" s="48">
        <f t="shared" si="41"/>
        <v>11.399999999999999</v>
      </c>
      <c r="M86" s="48">
        <f t="shared" si="41"/>
        <v>12</v>
      </c>
      <c r="N86" s="48">
        <f t="shared" si="41"/>
        <v>12</v>
      </c>
      <c r="O86" s="48">
        <f t="shared" si="41"/>
        <v>12</v>
      </c>
      <c r="P86" s="48">
        <f t="shared" si="41"/>
        <v>12</v>
      </c>
      <c r="Q86" s="48">
        <f t="shared" si="41"/>
        <v>12</v>
      </c>
      <c r="R86" s="48">
        <f t="shared" si="41"/>
        <v>12</v>
      </c>
      <c r="S86" s="48">
        <f t="shared" si="41"/>
        <v>12</v>
      </c>
      <c r="T86" s="48">
        <f t="shared" si="41"/>
        <v>12</v>
      </c>
      <c r="U86" s="48">
        <f t="shared" si="41"/>
        <v>12</v>
      </c>
      <c r="V86" s="48">
        <f t="shared" si="41"/>
        <v>12</v>
      </c>
      <c r="W86" s="48">
        <f t="shared" si="41"/>
        <v>12</v>
      </c>
    </row>
    <row r="87" spans="1:23" x14ac:dyDescent="0.25">
      <c r="A87" s="241"/>
      <c r="B87" s="45" t="s">
        <v>56</v>
      </c>
      <c r="C87" s="62" t="s">
        <v>11</v>
      </c>
      <c r="D87" s="48">
        <f t="shared" ref="D87:S93" si="42">SUM(D3,D15,D51)</f>
        <v>19.100000000000001</v>
      </c>
      <c r="E87" s="48">
        <f t="shared" si="42"/>
        <v>21.2</v>
      </c>
      <c r="F87" s="48">
        <f t="shared" si="42"/>
        <v>23.3</v>
      </c>
      <c r="G87" s="48">
        <f t="shared" si="42"/>
        <v>25.4</v>
      </c>
      <c r="H87" s="48">
        <f t="shared" si="42"/>
        <v>27.5</v>
      </c>
      <c r="I87" s="48">
        <f t="shared" si="42"/>
        <v>29.6</v>
      </c>
      <c r="J87" s="48">
        <f t="shared" si="42"/>
        <v>31.7</v>
      </c>
      <c r="K87" s="48">
        <f t="shared" si="42"/>
        <v>33.799999999999997</v>
      </c>
      <c r="L87" s="48">
        <f t="shared" si="42"/>
        <v>35.900000000000006</v>
      </c>
      <c r="M87" s="48">
        <f t="shared" si="42"/>
        <v>38</v>
      </c>
      <c r="N87" s="48">
        <f t="shared" si="42"/>
        <v>38</v>
      </c>
      <c r="O87" s="48">
        <f t="shared" si="42"/>
        <v>38</v>
      </c>
      <c r="P87" s="48">
        <f t="shared" si="42"/>
        <v>38</v>
      </c>
      <c r="Q87" s="48">
        <f t="shared" si="42"/>
        <v>38</v>
      </c>
      <c r="R87" s="48">
        <f t="shared" si="42"/>
        <v>38</v>
      </c>
      <c r="S87" s="48">
        <f t="shared" si="42"/>
        <v>38</v>
      </c>
      <c r="T87" s="48">
        <f t="shared" si="41"/>
        <v>38</v>
      </c>
      <c r="U87" s="48">
        <f t="shared" si="41"/>
        <v>38</v>
      </c>
      <c r="V87" s="48">
        <f t="shared" si="41"/>
        <v>38</v>
      </c>
      <c r="W87" s="48">
        <f t="shared" si="41"/>
        <v>38</v>
      </c>
    </row>
    <row r="88" spans="1:23" x14ac:dyDescent="0.25">
      <c r="A88" s="241"/>
      <c r="B88" s="45" t="s">
        <v>55</v>
      </c>
      <c r="C88" s="62" t="s">
        <v>11</v>
      </c>
      <c r="D88" s="48">
        <f t="shared" si="42"/>
        <v>8.8000000000000007</v>
      </c>
      <c r="E88" s="48">
        <f t="shared" si="41"/>
        <v>9.6</v>
      </c>
      <c r="F88" s="48">
        <f t="shared" si="41"/>
        <v>10.4</v>
      </c>
      <c r="G88" s="48">
        <f t="shared" si="41"/>
        <v>11.2</v>
      </c>
      <c r="H88" s="48">
        <f t="shared" si="41"/>
        <v>12</v>
      </c>
      <c r="I88" s="48">
        <f t="shared" si="41"/>
        <v>12.8</v>
      </c>
      <c r="J88" s="48">
        <f t="shared" si="41"/>
        <v>13.6</v>
      </c>
      <c r="K88" s="48">
        <f t="shared" si="41"/>
        <v>14.399999999999999</v>
      </c>
      <c r="L88" s="48">
        <f t="shared" si="41"/>
        <v>15.2</v>
      </c>
      <c r="M88" s="48">
        <f t="shared" si="41"/>
        <v>16</v>
      </c>
      <c r="N88" s="48">
        <f t="shared" si="41"/>
        <v>16</v>
      </c>
      <c r="O88" s="48">
        <f t="shared" si="41"/>
        <v>16</v>
      </c>
      <c r="P88" s="48">
        <f t="shared" si="41"/>
        <v>16</v>
      </c>
      <c r="Q88" s="48">
        <f t="shared" si="41"/>
        <v>16</v>
      </c>
      <c r="R88" s="48">
        <f t="shared" si="41"/>
        <v>16</v>
      </c>
      <c r="S88" s="48">
        <f t="shared" si="41"/>
        <v>16</v>
      </c>
      <c r="T88" s="48">
        <f t="shared" si="41"/>
        <v>16</v>
      </c>
      <c r="U88" s="48">
        <f t="shared" si="41"/>
        <v>16</v>
      </c>
      <c r="V88" s="48">
        <f t="shared" si="41"/>
        <v>16</v>
      </c>
      <c r="W88" s="48">
        <f t="shared" si="41"/>
        <v>16</v>
      </c>
    </row>
    <row r="89" spans="1:23" x14ac:dyDescent="0.25">
      <c r="A89" s="241"/>
      <c r="B89" s="45" t="s">
        <v>99</v>
      </c>
      <c r="C89" s="62" t="s">
        <v>11</v>
      </c>
      <c r="D89" s="48">
        <f t="shared" si="42"/>
        <v>0.2</v>
      </c>
      <c r="E89" s="48">
        <f t="shared" si="41"/>
        <v>0.4</v>
      </c>
      <c r="F89" s="48">
        <f t="shared" si="41"/>
        <v>0.60000000000000009</v>
      </c>
      <c r="G89" s="48">
        <f t="shared" si="41"/>
        <v>0.8</v>
      </c>
      <c r="H89" s="48">
        <f t="shared" si="41"/>
        <v>1</v>
      </c>
      <c r="I89" s="48">
        <f t="shared" si="41"/>
        <v>1.2</v>
      </c>
      <c r="J89" s="48">
        <f t="shared" si="41"/>
        <v>1.4</v>
      </c>
      <c r="K89" s="48">
        <f t="shared" si="41"/>
        <v>1.5999999999999999</v>
      </c>
      <c r="L89" s="48">
        <f t="shared" si="41"/>
        <v>1.7999999999999998</v>
      </c>
      <c r="M89" s="48">
        <f t="shared" si="41"/>
        <v>1.9999999999999998</v>
      </c>
      <c r="N89" s="48">
        <f t="shared" si="41"/>
        <v>1.9999999999999998</v>
      </c>
      <c r="O89" s="48">
        <f t="shared" si="41"/>
        <v>1.9999999999999998</v>
      </c>
      <c r="P89" s="48">
        <f t="shared" si="41"/>
        <v>1.9999999999999998</v>
      </c>
      <c r="Q89" s="48">
        <f t="shared" si="41"/>
        <v>1.9999999999999998</v>
      </c>
      <c r="R89" s="48">
        <f t="shared" si="41"/>
        <v>1.9999999999999998</v>
      </c>
      <c r="S89" s="48">
        <f t="shared" si="41"/>
        <v>1.9999999999999998</v>
      </c>
      <c r="T89" s="48">
        <f t="shared" si="41"/>
        <v>1.9999999999999998</v>
      </c>
      <c r="U89" s="48">
        <f t="shared" si="41"/>
        <v>1.9999999999999998</v>
      </c>
      <c r="V89" s="48">
        <f t="shared" si="41"/>
        <v>1.9999999999999998</v>
      </c>
      <c r="W89" s="48">
        <f t="shared" si="41"/>
        <v>1.9999999999999998</v>
      </c>
    </row>
    <row r="90" spans="1:23" x14ac:dyDescent="0.25">
      <c r="A90" s="241"/>
      <c r="B90" s="45" t="s">
        <v>59</v>
      </c>
      <c r="C90" s="62" t="s">
        <v>11</v>
      </c>
      <c r="D90" s="48">
        <f t="shared" si="42"/>
        <v>1.1000000000000001</v>
      </c>
      <c r="E90" s="48">
        <f t="shared" si="41"/>
        <v>1.2</v>
      </c>
      <c r="F90" s="48">
        <f t="shared" si="41"/>
        <v>1.3</v>
      </c>
      <c r="G90" s="48">
        <f t="shared" si="41"/>
        <v>1.4</v>
      </c>
      <c r="H90" s="48">
        <f t="shared" si="41"/>
        <v>1.5</v>
      </c>
      <c r="I90" s="48">
        <f t="shared" si="41"/>
        <v>1.6</v>
      </c>
      <c r="J90" s="48">
        <f t="shared" si="41"/>
        <v>1.7</v>
      </c>
      <c r="K90" s="48">
        <f t="shared" si="41"/>
        <v>1.7999999999999998</v>
      </c>
      <c r="L90" s="48">
        <f t="shared" si="41"/>
        <v>1.9</v>
      </c>
      <c r="M90" s="48">
        <f t="shared" si="41"/>
        <v>2</v>
      </c>
      <c r="N90" s="48">
        <f t="shared" si="41"/>
        <v>2</v>
      </c>
      <c r="O90" s="48">
        <f t="shared" si="41"/>
        <v>2</v>
      </c>
      <c r="P90" s="48">
        <f t="shared" si="41"/>
        <v>2</v>
      </c>
      <c r="Q90" s="48">
        <f t="shared" si="41"/>
        <v>2</v>
      </c>
      <c r="R90" s="48">
        <f t="shared" si="41"/>
        <v>2</v>
      </c>
      <c r="S90" s="48">
        <f t="shared" si="41"/>
        <v>2</v>
      </c>
      <c r="T90" s="48">
        <f t="shared" si="41"/>
        <v>2</v>
      </c>
      <c r="U90" s="48">
        <f t="shared" si="41"/>
        <v>2</v>
      </c>
      <c r="V90" s="48">
        <f t="shared" si="41"/>
        <v>2</v>
      </c>
      <c r="W90" s="48">
        <f t="shared" si="41"/>
        <v>2</v>
      </c>
    </row>
    <row r="91" spans="1:23" x14ac:dyDescent="0.25">
      <c r="A91" s="241"/>
      <c r="B91" s="45" t="s">
        <v>100</v>
      </c>
      <c r="C91" s="62" t="s">
        <v>11</v>
      </c>
      <c r="D91" s="48">
        <f t="shared" si="42"/>
        <v>0</v>
      </c>
      <c r="E91" s="48">
        <f t="shared" si="41"/>
        <v>0</v>
      </c>
      <c r="F91" s="48">
        <f t="shared" si="41"/>
        <v>0</v>
      </c>
      <c r="G91" s="48">
        <f t="shared" si="41"/>
        <v>0</v>
      </c>
      <c r="H91" s="48">
        <f t="shared" si="41"/>
        <v>0</v>
      </c>
      <c r="I91" s="48">
        <f t="shared" si="41"/>
        <v>0</v>
      </c>
      <c r="J91" s="48">
        <f t="shared" si="41"/>
        <v>0</v>
      </c>
      <c r="K91" s="48">
        <f t="shared" si="41"/>
        <v>0</v>
      </c>
      <c r="L91" s="48">
        <f t="shared" si="41"/>
        <v>0</v>
      </c>
      <c r="M91" s="48">
        <f t="shared" si="41"/>
        <v>0</v>
      </c>
      <c r="N91" s="48">
        <f t="shared" si="41"/>
        <v>0</v>
      </c>
      <c r="O91" s="48">
        <f t="shared" si="41"/>
        <v>0</v>
      </c>
      <c r="P91" s="48">
        <f t="shared" si="41"/>
        <v>0</v>
      </c>
      <c r="Q91" s="48">
        <f t="shared" si="41"/>
        <v>0</v>
      </c>
      <c r="R91" s="48">
        <f t="shared" si="41"/>
        <v>0</v>
      </c>
      <c r="S91" s="48">
        <f t="shared" si="41"/>
        <v>0</v>
      </c>
      <c r="T91" s="48">
        <f t="shared" si="41"/>
        <v>0</v>
      </c>
      <c r="U91" s="48">
        <f t="shared" si="41"/>
        <v>0</v>
      </c>
      <c r="V91" s="48">
        <f t="shared" si="41"/>
        <v>0</v>
      </c>
      <c r="W91" s="48">
        <f t="shared" si="41"/>
        <v>0</v>
      </c>
    </row>
    <row r="92" spans="1:23" x14ac:dyDescent="0.25">
      <c r="A92" s="241"/>
      <c r="B92" s="45" t="s">
        <v>57</v>
      </c>
      <c r="C92" s="62" t="s">
        <v>11</v>
      </c>
      <c r="D92" s="48">
        <f t="shared" si="42"/>
        <v>3.5</v>
      </c>
      <c r="E92" s="48">
        <f t="shared" si="41"/>
        <v>4</v>
      </c>
      <c r="F92" s="48">
        <f t="shared" si="41"/>
        <v>4.5</v>
      </c>
      <c r="G92" s="48">
        <f t="shared" si="41"/>
        <v>5</v>
      </c>
      <c r="H92" s="48">
        <f t="shared" si="41"/>
        <v>5.5</v>
      </c>
      <c r="I92" s="48">
        <f t="shared" si="41"/>
        <v>6</v>
      </c>
      <c r="J92" s="48">
        <f t="shared" si="41"/>
        <v>6.5</v>
      </c>
      <c r="K92" s="48">
        <f t="shared" si="41"/>
        <v>7</v>
      </c>
      <c r="L92" s="48">
        <f t="shared" si="41"/>
        <v>7.5</v>
      </c>
      <c r="M92" s="48">
        <f t="shared" si="41"/>
        <v>8</v>
      </c>
      <c r="N92" s="48">
        <f t="shared" si="41"/>
        <v>8</v>
      </c>
      <c r="O92" s="48">
        <f t="shared" si="41"/>
        <v>8</v>
      </c>
      <c r="P92" s="48">
        <f t="shared" si="41"/>
        <v>8</v>
      </c>
      <c r="Q92" s="48">
        <f t="shared" si="41"/>
        <v>8</v>
      </c>
      <c r="R92" s="48">
        <f t="shared" si="41"/>
        <v>8</v>
      </c>
      <c r="S92" s="48">
        <f t="shared" si="41"/>
        <v>8</v>
      </c>
      <c r="T92" s="48">
        <f t="shared" si="41"/>
        <v>8</v>
      </c>
      <c r="U92" s="48">
        <f t="shared" si="41"/>
        <v>8</v>
      </c>
      <c r="V92" s="48">
        <f t="shared" si="41"/>
        <v>8</v>
      </c>
      <c r="W92" s="48">
        <f t="shared" si="41"/>
        <v>8</v>
      </c>
    </row>
    <row r="93" spans="1:23" x14ac:dyDescent="0.25">
      <c r="A93" s="241"/>
      <c r="B93" s="45" t="s">
        <v>60</v>
      </c>
      <c r="C93" s="62" t="s">
        <v>11</v>
      </c>
      <c r="D93" s="48">
        <f t="shared" si="42"/>
        <v>3.5</v>
      </c>
      <c r="E93" s="48">
        <f t="shared" si="41"/>
        <v>4</v>
      </c>
      <c r="F93" s="48">
        <f t="shared" si="41"/>
        <v>4.5</v>
      </c>
      <c r="G93" s="48">
        <f t="shared" si="41"/>
        <v>5</v>
      </c>
      <c r="H93" s="48">
        <f t="shared" si="41"/>
        <v>5.5</v>
      </c>
      <c r="I93" s="48">
        <f t="shared" si="41"/>
        <v>6</v>
      </c>
      <c r="J93" s="48">
        <f t="shared" si="41"/>
        <v>6.5</v>
      </c>
      <c r="K93" s="48">
        <f t="shared" si="41"/>
        <v>7</v>
      </c>
      <c r="L93" s="48">
        <f t="shared" si="41"/>
        <v>7.5</v>
      </c>
      <c r="M93" s="48">
        <f t="shared" si="41"/>
        <v>8</v>
      </c>
      <c r="N93" s="48">
        <f t="shared" si="41"/>
        <v>8</v>
      </c>
      <c r="O93" s="48">
        <f t="shared" si="41"/>
        <v>8</v>
      </c>
      <c r="P93" s="48">
        <f t="shared" si="41"/>
        <v>8</v>
      </c>
      <c r="Q93" s="48">
        <f t="shared" si="41"/>
        <v>8</v>
      </c>
      <c r="R93" s="48">
        <f t="shared" si="41"/>
        <v>8</v>
      </c>
      <c r="S93" s="48">
        <f t="shared" si="41"/>
        <v>8</v>
      </c>
      <c r="T93" s="48">
        <f t="shared" si="41"/>
        <v>8</v>
      </c>
      <c r="U93" s="48">
        <f t="shared" si="41"/>
        <v>8</v>
      </c>
      <c r="V93" s="48">
        <f t="shared" si="41"/>
        <v>8</v>
      </c>
      <c r="W93" s="48">
        <f t="shared" si="41"/>
        <v>8</v>
      </c>
    </row>
    <row r="94" spans="1:23" x14ac:dyDescent="0.25">
      <c r="A94" s="241"/>
      <c r="B94" s="64" t="s">
        <v>103</v>
      </c>
      <c r="C94" s="56"/>
      <c r="D94" s="65">
        <f>SUM(D86:D93)</f>
        <v>42.800000000000004</v>
      </c>
      <c r="E94" s="65">
        <f t="shared" ref="E94:V94" si="43">SUM(E86:E93)</f>
        <v>47.6</v>
      </c>
      <c r="F94" s="65">
        <f t="shared" si="43"/>
        <v>52.4</v>
      </c>
      <c r="G94" s="65">
        <f t="shared" si="43"/>
        <v>57.199999999999996</v>
      </c>
      <c r="H94" s="65">
        <f t="shared" si="43"/>
        <v>62</v>
      </c>
      <c r="I94" s="65">
        <f t="shared" si="43"/>
        <v>66.800000000000011</v>
      </c>
      <c r="J94" s="65">
        <f t="shared" si="43"/>
        <v>71.599999999999994</v>
      </c>
      <c r="K94" s="65">
        <f t="shared" si="43"/>
        <v>76.399999999999991</v>
      </c>
      <c r="L94" s="65">
        <f t="shared" si="43"/>
        <v>81.2</v>
      </c>
      <c r="M94" s="65">
        <f t="shared" si="43"/>
        <v>86</v>
      </c>
      <c r="N94" s="65">
        <f t="shared" si="43"/>
        <v>86</v>
      </c>
      <c r="O94" s="65">
        <f t="shared" si="43"/>
        <v>86</v>
      </c>
      <c r="P94" s="65">
        <f t="shared" si="43"/>
        <v>86</v>
      </c>
      <c r="Q94" s="65">
        <f t="shared" si="43"/>
        <v>86</v>
      </c>
      <c r="R94" s="65">
        <f t="shared" si="43"/>
        <v>86</v>
      </c>
      <c r="S94" s="65">
        <f t="shared" si="43"/>
        <v>86</v>
      </c>
      <c r="T94" s="65">
        <f t="shared" si="43"/>
        <v>86</v>
      </c>
      <c r="U94" s="65">
        <f t="shared" si="43"/>
        <v>86</v>
      </c>
      <c r="V94" s="65">
        <f t="shared" si="43"/>
        <v>86</v>
      </c>
      <c r="W94" s="65">
        <f>SUM(W86:W93)</f>
        <v>86</v>
      </c>
    </row>
    <row r="96" spans="1:23" ht="14.4" x14ac:dyDescent="0.3">
      <c r="A96" s="61" t="s">
        <v>153</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D2:W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D2:W9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W233"/>
  <sheetViews>
    <sheetView topLeftCell="A46" zoomScaleNormal="100" workbookViewId="0">
      <selection activeCell="I27" sqref="I27"/>
    </sheetView>
  </sheetViews>
  <sheetFormatPr defaultRowHeight="13.8" x14ac:dyDescent="0.25"/>
  <cols>
    <col min="1" max="1" width="18.6640625" style="2" customWidth="1"/>
    <col min="2" max="2" width="51.88671875" style="2" bestFit="1" customWidth="1"/>
    <col min="3" max="3" width="8.88671875" style="2"/>
    <col min="4" max="12" width="9.44140625" style="63" customWidth="1"/>
    <col min="13" max="13" width="9.44140625" style="103" customWidth="1"/>
    <col min="14" max="23" width="9.44140625" style="63" customWidth="1"/>
    <col min="24" max="16384" width="8.88671875" style="2"/>
  </cols>
  <sheetData>
    <row r="1" spans="1:23" s="11" customFormat="1" x14ac:dyDescent="0.25">
      <c r="A1" s="42" t="s">
        <v>31</v>
      </c>
      <c r="B1" s="42" t="s">
        <v>147</v>
      </c>
      <c r="C1" s="43" t="s">
        <v>87</v>
      </c>
      <c r="D1" s="42">
        <v>2021</v>
      </c>
      <c r="E1" s="43">
        <v>2022</v>
      </c>
      <c r="F1" s="42">
        <v>2023</v>
      </c>
      <c r="G1" s="43">
        <v>2024</v>
      </c>
      <c r="H1" s="42">
        <v>2025</v>
      </c>
      <c r="I1" s="43">
        <v>2026</v>
      </c>
      <c r="J1" s="42">
        <v>2027</v>
      </c>
      <c r="K1" s="43">
        <v>2028</v>
      </c>
      <c r="L1" s="42">
        <v>2029</v>
      </c>
      <c r="M1" s="79">
        <v>2030</v>
      </c>
      <c r="N1" s="80">
        <v>2031</v>
      </c>
      <c r="O1" s="43">
        <v>2032</v>
      </c>
      <c r="P1" s="42">
        <v>2033</v>
      </c>
      <c r="Q1" s="43">
        <v>2034</v>
      </c>
      <c r="R1" s="42">
        <v>2035</v>
      </c>
      <c r="S1" s="43">
        <v>2036</v>
      </c>
      <c r="T1" s="42">
        <v>2037</v>
      </c>
      <c r="U1" s="43">
        <v>2038</v>
      </c>
      <c r="V1" s="42">
        <v>2039</v>
      </c>
      <c r="W1" s="43">
        <v>2040</v>
      </c>
    </row>
    <row r="2" spans="1:23" x14ac:dyDescent="0.25">
      <c r="A2" s="44" t="s">
        <v>62</v>
      </c>
      <c r="B2" s="45" t="s">
        <v>56</v>
      </c>
      <c r="C2" s="56"/>
      <c r="D2" s="52">
        <v>1</v>
      </c>
      <c r="E2" s="52">
        <v>1</v>
      </c>
      <c r="F2" s="52">
        <v>0</v>
      </c>
      <c r="G2" s="52">
        <v>0</v>
      </c>
      <c r="H2" s="52">
        <v>0</v>
      </c>
      <c r="I2" s="52">
        <v>0</v>
      </c>
      <c r="J2" s="52">
        <v>0</v>
      </c>
      <c r="K2" s="52">
        <v>0</v>
      </c>
      <c r="L2" s="52">
        <v>0</v>
      </c>
      <c r="M2" s="81">
        <v>0</v>
      </c>
      <c r="N2" s="82">
        <v>0</v>
      </c>
      <c r="O2" s="52">
        <v>0</v>
      </c>
      <c r="P2" s="52">
        <v>0</v>
      </c>
      <c r="Q2" s="52">
        <v>0</v>
      </c>
      <c r="R2" s="52">
        <v>0</v>
      </c>
      <c r="S2" s="52">
        <v>0</v>
      </c>
      <c r="T2" s="52">
        <v>0</v>
      </c>
      <c r="U2" s="52">
        <v>0</v>
      </c>
      <c r="V2" s="52">
        <v>0</v>
      </c>
      <c r="W2" s="52">
        <v>0</v>
      </c>
    </row>
    <row r="3" spans="1:23" x14ac:dyDescent="0.25">
      <c r="A3" s="44" t="s">
        <v>32</v>
      </c>
      <c r="B3" s="45" t="s">
        <v>56</v>
      </c>
      <c r="C3" s="56" t="s">
        <v>88</v>
      </c>
      <c r="D3" s="52">
        <v>1</v>
      </c>
      <c r="E3" s="52">
        <v>1</v>
      </c>
      <c r="F3" s="52">
        <v>1</v>
      </c>
      <c r="G3" s="52">
        <v>1</v>
      </c>
      <c r="H3" s="52">
        <v>0</v>
      </c>
      <c r="I3" s="52">
        <v>0</v>
      </c>
      <c r="J3" s="52">
        <v>0</v>
      </c>
      <c r="K3" s="52">
        <v>0</v>
      </c>
      <c r="L3" s="52">
        <v>0</v>
      </c>
      <c r="M3" s="81">
        <v>0</v>
      </c>
      <c r="N3" s="82">
        <v>0</v>
      </c>
      <c r="O3" s="52">
        <v>0</v>
      </c>
      <c r="P3" s="52">
        <v>0</v>
      </c>
      <c r="Q3" s="52">
        <v>0</v>
      </c>
      <c r="R3" s="52">
        <v>0</v>
      </c>
      <c r="S3" s="52">
        <v>0</v>
      </c>
      <c r="T3" s="52">
        <v>0</v>
      </c>
      <c r="U3" s="52">
        <v>0</v>
      </c>
      <c r="V3" s="52">
        <v>0</v>
      </c>
      <c r="W3" s="52">
        <v>0</v>
      </c>
    </row>
    <row r="4" spans="1:23" x14ac:dyDescent="0.25">
      <c r="A4" s="44" t="s">
        <v>64</v>
      </c>
      <c r="B4" s="45" t="s">
        <v>56</v>
      </c>
      <c r="C4" s="56" t="s">
        <v>88</v>
      </c>
      <c r="D4" s="52">
        <v>1</v>
      </c>
      <c r="E4" s="52">
        <v>1</v>
      </c>
      <c r="F4" s="52">
        <v>1</v>
      </c>
      <c r="G4" s="52">
        <v>1</v>
      </c>
      <c r="H4" s="52">
        <v>1</v>
      </c>
      <c r="I4" s="52">
        <v>1</v>
      </c>
      <c r="J4" s="52">
        <v>0</v>
      </c>
      <c r="K4" s="52">
        <v>0</v>
      </c>
      <c r="L4" s="52">
        <v>0</v>
      </c>
      <c r="M4" s="81">
        <v>0</v>
      </c>
      <c r="N4" s="82">
        <v>0</v>
      </c>
      <c r="O4" s="52">
        <v>0</v>
      </c>
      <c r="P4" s="52">
        <v>0</v>
      </c>
      <c r="Q4" s="52">
        <v>0</v>
      </c>
      <c r="R4" s="52">
        <v>0</v>
      </c>
      <c r="S4" s="52">
        <v>0</v>
      </c>
      <c r="T4" s="52">
        <v>0</v>
      </c>
      <c r="U4" s="52">
        <v>0</v>
      </c>
      <c r="V4" s="52">
        <v>0</v>
      </c>
      <c r="W4" s="52">
        <v>0</v>
      </c>
    </row>
    <row r="5" spans="1:23" x14ac:dyDescent="0.25">
      <c r="A5" s="44" t="s">
        <v>65</v>
      </c>
      <c r="B5" s="50" t="s">
        <v>58</v>
      </c>
      <c r="C5" s="56"/>
      <c r="D5" s="70">
        <v>1</v>
      </c>
      <c r="E5" s="70">
        <v>1</v>
      </c>
      <c r="F5" s="70">
        <v>1</v>
      </c>
      <c r="G5" s="70">
        <v>1</v>
      </c>
      <c r="H5" s="70">
        <v>1</v>
      </c>
      <c r="I5" s="70">
        <v>1</v>
      </c>
      <c r="J5" s="70">
        <v>1</v>
      </c>
      <c r="K5" s="70">
        <v>1</v>
      </c>
      <c r="L5" s="70">
        <v>1</v>
      </c>
      <c r="M5" s="83">
        <v>1</v>
      </c>
      <c r="N5" s="84">
        <v>1</v>
      </c>
      <c r="O5" s="70">
        <v>1</v>
      </c>
      <c r="P5" s="70">
        <v>1</v>
      </c>
      <c r="Q5" s="70">
        <v>1</v>
      </c>
      <c r="R5" s="70">
        <v>1</v>
      </c>
      <c r="S5" s="70">
        <v>1</v>
      </c>
      <c r="T5" s="70">
        <v>1</v>
      </c>
      <c r="U5" s="70">
        <v>1</v>
      </c>
      <c r="V5" s="70">
        <v>1</v>
      </c>
      <c r="W5" s="70">
        <v>1</v>
      </c>
    </row>
    <row r="6" spans="1:23" x14ac:dyDescent="0.25">
      <c r="A6" s="44" t="s">
        <v>66</v>
      </c>
      <c r="B6" s="51" t="s">
        <v>57</v>
      </c>
      <c r="C6" s="56" t="s">
        <v>88</v>
      </c>
      <c r="D6" s="44">
        <v>1</v>
      </c>
      <c r="E6" s="44">
        <v>1</v>
      </c>
      <c r="F6" s="44">
        <v>1</v>
      </c>
      <c r="G6" s="44">
        <v>1</v>
      </c>
      <c r="H6" s="44">
        <v>0</v>
      </c>
      <c r="I6" s="44">
        <v>0</v>
      </c>
      <c r="J6" s="44">
        <v>0</v>
      </c>
      <c r="K6" s="44">
        <v>0</v>
      </c>
      <c r="L6" s="44">
        <v>0</v>
      </c>
      <c r="M6" s="85">
        <v>0</v>
      </c>
      <c r="N6" s="86">
        <v>0</v>
      </c>
      <c r="O6" s="44">
        <v>0</v>
      </c>
      <c r="P6" s="44">
        <v>0</v>
      </c>
      <c r="Q6" s="44">
        <v>0</v>
      </c>
      <c r="R6" s="44">
        <v>0</v>
      </c>
      <c r="S6" s="44">
        <v>0</v>
      </c>
      <c r="T6" s="44">
        <v>0</v>
      </c>
      <c r="U6" s="44">
        <v>0</v>
      </c>
      <c r="V6" s="44">
        <v>0</v>
      </c>
      <c r="W6" s="44">
        <v>0</v>
      </c>
    </row>
    <row r="7" spans="1:23" x14ac:dyDescent="0.25">
      <c r="A7" s="44" t="s">
        <v>67</v>
      </c>
      <c r="B7" s="45" t="s">
        <v>56</v>
      </c>
      <c r="C7" s="56" t="s">
        <v>88</v>
      </c>
      <c r="D7" s="44">
        <v>1</v>
      </c>
      <c r="E7" s="44">
        <v>1</v>
      </c>
      <c r="F7" s="44">
        <v>1</v>
      </c>
      <c r="G7" s="44">
        <v>1</v>
      </c>
      <c r="H7" s="44">
        <v>1</v>
      </c>
      <c r="I7" s="44">
        <v>1</v>
      </c>
      <c r="J7" s="44">
        <v>0</v>
      </c>
      <c r="K7" s="44">
        <v>0</v>
      </c>
      <c r="L7" s="44">
        <v>0</v>
      </c>
      <c r="M7" s="85">
        <v>0</v>
      </c>
      <c r="N7" s="86">
        <v>0</v>
      </c>
      <c r="O7" s="44">
        <v>0</v>
      </c>
      <c r="P7" s="44">
        <v>0</v>
      </c>
      <c r="Q7" s="44">
        <v>0</v>
      </c>
      <c r="R7" s="44">
        <v>0</v>
      </c>
      <c r="S7" s="44">
        <v>0</v>
      </c>
      <c r="T7" s="44">
        <v>0</v>
      </c>
      <c r="U7" s="44">
        <v>0</v>
      </c>
      <c r="V7" s="44">
        <v>0</v>
      </c>
      <c r="W7" s="44">
        <v>0</v>
      </c>
    </row>
    <row r="8" spans="1:23" x14ac:dyDescent="0.25">
      <c r="A8" s="44" t="s">
        <v>33</v>
      </c>
      <c r="B8" s="52" t="s">
        <v>63</v>
      </c>
      <c r="C8" s="56" t="s">
        <v>88</v>
      </c>
      <c r="D8" s="52">
        <v>1</v>
      </c>
      <c r="E8" s="52">
        <v>1</v>
      </c>
      <c r="F8" s="52">
        <v>1</v>
      </c>
      <c r="G8" s="52">
        <v>1</v>
      </c>
      <c r="H8" s="52">
        <v>1</v>
      </c>
      <c r="I8" s="52">
        <v>1</v>
      </c>
      <c r="J8" s="52">
        <v>1</v>
      </c>
      <c r="K8" s="52">
        <v>1</v>
      </c>
      <c r="L8" s="52">
        <v>1</v>
      </c>
      <c r="M8" s="81">
        <v>1</v>
      </c>
      <c r="N8" s="82">
        <v>1</v>
      </c>
      <c r="O8" s="52">
        <v>1</v>
      </c>
      <c r="P8" s="52">
        <v>1</v>
      </c>
      <c r="Q8" s="52">
        <v>1</v>
      </c>
      <c r="R8" s="52">
        <v>1</v>
      </c>
      <c r="S8" s="52">
        <v>1</v>
      </c>
      <c r="T8" s="52">
        <v>1</v>
      </c>
      <c r="U8" s="52">
        <v>1</v>
      </c>
      <c r="V8" s="52">
        <v>1</v>
      </c>
      <c r="W8" s="52">
        <v>1</v>
      </c>
    </row>
    <row r="9" spans="1:23" x14ac:dyDescent="0.25">
      <c r="A9" s="44" t="s">
        <v>68</v>
      </c>
      <c r="B9" s="45" t="s">
        <v>56</v>
      </c>
      <c r="C9" s="56"/>
      <c r="D9" s="52"/>
      <c r="E9" s="52"/>
      <c r="F9" s="52"/>
      <c r="G9" s="52"/>
      <c r="H9" s="52"/>
      <c r="I9" s="52"/>
      <c r="J9" s="52"/>
      <c r="K9" s="52"/>
      <c r="L9" s="52"/>
      <c r="M9" s="81"/>
      <c r="N9" s="82"/>
      <c r="O9" s="52"/>
      <c r="P9" s="52"/>
      <c r="Q9" s="52"/>
      <c r="R9" s="52"/>
      <c r="S9" s="52"/>
      <c r="T9" s="52"/>
      <c r="U9" s="52"/>
      <c r="V9" s="52"/>
      <c r="W9" s="52"/>
    </row>
    <row r="10" spans="1:23" x14ac:dyDescent="0.25">
      <c r="A10" s="44" t="s">
        <v>69</v>
      </c>
      <c r="B10" s="51" t="s">
        <v>58</v>
      </c>
      <c r="C10" s="56" t="s">
        <v>88</v>
      </c>
      <c r="D10" s="44">
        <v>1</v>
      </c>
      <c r="E10" s="44">
        <v>1</v>
      </c>
      <c r="F10" s="44">
        <v>1</v>
      </c>
      <c r="G10" s="44">
        <v>1</v>
      </c>
      <c r="H10" s="44">
        <v>1</v>
      </c>
      <c r="I10" s="44">
        <v>1</v>
      </c>
      <c r="J10" s="44">
        <v>1</v>
      </c>
      <c r="K10" s="44">
        <v>1</v>
      </c>
      <c r="L10" s="44">
        <v>1</v>
      </c>
      <c r="M10" s="85">
        <v>1</v>
      </c>
      <c r="N10" s="86">
        <v>0</v>
      </c>
      <c r="O10" s="44">
        <v>0</v>
      </c>
      <c r="P10" s="44">
        <v>0</v>
      </c>
      <c r="Q10" s="44">
        <v>0</v>
      </c>
      <c r="R10" s="44">
        <v>0</v>
      </c>
      <c r="S10" s="44">
        <v>0</v>
      </c>
      <c r="T10" s="44">
        <v>0</v>
      </c>
      <c r="U10" s="44">
        <v>0</v>
      </c>
      <c r="V10" s="44">
        <v>0</v>
      </c>
      <c r="W10" s="44">
        <v>0</v>
      </c>
    </row>
    <row r="11" spans="1:23" x14ac:dyDescent="0.25">
      <c r="A11" s="44" t="s">
        <v>70</v>
      </c>
      <c r="B11" s="51" t="s">
        <v>57</v>
      </c>
      <c r="C11" s="56"/>
      <c r="D11" s="44">
        <v>1</v>
      </c>
      <c r="E11" s="44">
        <v>1</v>
      </c>
      <c r="F11" s="44">
        <v>1</v>
      </c>
      <c r="G11" s="44">
        <v>1</v>
      </c>
      <c r="H11" s="44">
        <v>1</v>
      </c>
      <c r="I11" s="44">
        <v>1</v>
      </c>
      <c r="J11" s="44">
        <v>1</v>
      </c>
      <c r="K11" s="44">
        <v>1</v>
      </c>
      <c r="L11" s="44">
        <v>1</v>
      </c>
      <c r="M11" s="85">
        <v>1</v>
      </c>
      <c r="N11" s="86">
        <v>1</v>
      </c>
      <c r="O11" s="44">
        <v>1</v>
      </c>
      <c r="P11" s="44">
        <v>1</v>
      </c>
      <c r="Q11" s="44">
        <v>1</v>
      </c>
      <c r="R11" s="44">
        <v>1</v>
      </c>
      <c r="S11" s="44">
        <v>1</v>
      </c>
      <c r="T11" s="44">
        <v>1</v>
      </c>
      <c r="U11" s="44">
        <v>1</v>
      </c>
      <c r="V11" s="44">
        <v>1</v>
      </c>
      <c r="W11" s="44">
        <v>1</v>
      </c>
    </row>
    <row r="12" spans="1:23" x14ac:dyDescent="0.25">
      <c r="A12" s="44" t="s">
        <v>71</v>
      </c>
      <c r="B12" s="50" t="s">
        <v>58</v>
      </c>
      <c r="C12" s="56"/>
      <c r="D12" s="44">
        <v>1</v>
      </c>
      <c r="E12" s="44">
        <v>1</v>
      </c>
      <c r="F12" s="44">
        <v>1</v>
      </c>
      <c r="G12" s="44">
        <v>1</v>
      </c>
      <c r="H12" s="44">
        <v>1</v>
      </c>
      <c r="I12" s="44">
        <v>1</v>
      </c>
      <c r="J12" s="44">
        <v>1</v>
      </c>
      <c r="K12" s="44">
        <v>1</v>
      </c>
      <c r="L12" s="44">
        <v>1</v>
      </c>
      <c r="M12" s="85">
        <v>1</v>
      </c>
      <c r="N12" s="86">
        <v>1</v>
      </c>
      <c r="O12" s="44">
        <v>1</v>
      </c>
      <c r="P12" s="44">
        <v>1</v>
      </c>
      <c r="Q12" s="44">
        <v>1</v>
      </c>
      <c r="R12" s="44">
        <v>1</v>
      </c>
      <c r="S12" s="44">
        <v>1</v>
      </c>
      <c r="T12" s="44">
        <v>1</v>
      </c>
      <c r="U12" s="44">
        <v>1</v>
      </c>
      <c r="V12" s="44">
        <v>1</v>
      </c>
      <c r="W12" s="44">
        <v>1</v>
      </c>
    </row>
    <row r="13" spans="1:23" x14ac:dyDescent="0.25">
      <c r="A13" s="44" t="s">
        <v>81</v>
      </c>
      <c r="B13" s="52" t="s">
        <v>63</v>
      </c>
      <c r="C13" s="56"/>
      <c r="D13" s="44">
        <v>1</v>
      </c>
      <c r="E13" s="44">
        <v>1</v>
      </c>
      <c r="F13" s="44">
        <v>1</v>
      </c>
      <c r="G13" s="44">
        <v>0</v>
      </c>
      <c r="H13" s="44">
        <v>0</v>
      </c>
      <c r="I13" s="44">
        <v>0</v>
      </c>
      <c r="J13" s="44">
        <v>0</v>
      </c>
      <c r="K13" s="44">
        <v>0</v>
      </c>
      <c r="L13" s="44">
        <v>0</v>
      </c>
      <c r="M13" s="85">
        <v>0</v>
      </c>
      <c r="N13" s="86">
        <v>0</v>
      </c>
      <c r="O13" s="44">
        <v>0</v>
      </c>
      <c r="P13" s="44">
        <v>0</v>
      </c>
      <c r="Q13" s="44">
        <v>0</v>
      </c>
      <c r="R13" s="44">
        <v>0</v>
      </c>
      <c r="S13" s="44">
        <v>0</v>
      </c>
      <c r="T13" s="44">
        <v>0</v>
      </c>
      <c r="U13" s="44">
        <v>0</v>
      </c>
      <c r="V13" s="44">
        <v>0</v>
      </c>
      <c r="W13" s="44">
        <v>0</v>
      </c>
    </row>
    <row r="14" spans="1:23" x14ac:dyDescent="0.25">
      <c r="A14" s="44" t="s">
        <v>34</v>
      </c>
      <c r="B14" s="45" t="s">
        <v>56</v>
      </c>
      <c r="C14" s="56" t="s">
        <v>88</v>
      </c>
      <c r="D14" s="44">
        <v>1</v>
      </c>
      <c r="E14" s="44">
        <v>1</v>
      </c>
      <c r="F14" s="44">
        <v>1</v>
      </c>
      <c r="G14" s="44">
        <v>1</v>
      </c>
      <c r="H14" s="44">
        <v>1</v>
      </c>
      <c r="I14" s="44">
        <v>1</v>
      </c>
      <c r="J14" s="44">
        <v>1</v>
      </c>
      <c r="K14" s="44">
        <v>0</v>
      </c>
      <c r="L14" s="44">
        <v>0</v>
      </c>
      <c r="M14" s="85">
        <v>0</v>
      </c>
      <c r="N14" s="86">
        <v>0</v>
      </c>
      <c r="O14" s="44">
        <v>0</v>
      </c>
      <c r="P14" s="44">
        <v>0</v>
      </c>
      <c r="Q14" s="44">
        <v>0</v>
      </c>
      <c r="R14" s="44">
        <v>0</v>
      </c>
      <c r="S14" s="44">
        <v>0</v>
      </c>
      <c r="T14" s="44">
        <v>0</v>
      </c>
      <c r="U14" s="44">
        <v>0</v>
      </c>
      <c r="V14" s="44">
        <v>0</v>
      </c>
      <c r="W14" s="44">
        <v>0</v>
      </c>
    </row>
    <row r="15" spans="1:23" x14ac:dyDescent="0.25">
      <c r="A15" s="56" t="s">
        <v>82</v>
      </c>
      <c r="B15" s="45" t="s">
        <v>55</v>
      </c>
      <c r="C15" s="56"/>
      <c r="D15" s="44">
        <v>1</v>
      </c>
      <c r="E15" s="44">
        <v>1</v>
      </c>
      <c r="F15" s="44">
        <v>1</v>
      </c>
      <c r="G15" s="44">
        <v>1</v>
      </c>
      <c r="H15" s="44">
        <v>1</v>
      </c>
      <c r="I15" s="44">
        <v>1</v>
      </c>
      <c r="J15" s="44">
        <v>1</v>
      </c>
      <c r="K15" s="44">
        <v>1</v>
      </c>
      <c r="L15" s="44">
        <v>1</v>
      </c>
      <c r="M15" s="85">
        <v>1</v>
      </c>
      <c r="N15" s="86">
        <v>1</v>
      </c>
      <c r="O15" s="44">
        <v>1</v>
      </c>
      <c r="P15" s="44">
        <v>1</v>
      </c>
      <c r="Q15" s="44">
        <v>1</v>
      </c>
      <c r="R15" s="44">
        <v>1</v>
      </c>
      <c r="S15" s="44">
        <v>1</v>
      </c>
      <c r="T15" s="44">
        <v>1</v>
      </c>
      <c r="U15" s="44">
        <v>1</v>
      </c>
      <c r="V15" s="44">
        <v>1</v>
      </c>
      <c r="W15" s="44">
        <v>1</v>
      </c>
    </row>
    <row r="16" spans="1:23" x14ac:dyDescent="0.25">
      <c r="A16" s="56" t="s">
        <v>83</v>
      </c>
      <c r="B16" s="45" t="s">
        <v>55</v>
      </c>
      <c r="C16" s="56"/>
      <c r="D16" s="44">
        <v>1</v>
      </c>
      <c r="E16" s="44">
        <v>1</v>
      </c>
      <c r="F16" s="44">
        <v>1</v>
      </c>
      <c r="G16" s="44">
        <v>1</v>
      </c>
      <c r="H16" s="44">
        <v>1</v>
      </c>
      <c r="I16" s="44">
        <v>1</v>
      </c>
      <c r="J16" s="44">
        <v>1</v>
      </c>
      <c r="K16" s="44">
        <v>1</v>
      </c>
      <c r="L16" s="44">
        <v>1</v>
      </c>
      <c r="M16" s="85">
        <v>1</v>
      </c>
      <c r="N16" s="86">
        <v>1</v>
      </c>
      <c r="O16" s="44">
        <v>1</v>
      </c>
      <c r="P16" s="44">
        <v>1</v>
      </c>
      <c r="Q16" s="44">
        <v>1</v>
      </c>
      <c r="R16" s="44">
        <v>1</v>
      </c>
      <c r="S16" s="44">
        <v>1</v>
      </c>
      <c r="T16" s="44">
        <v>1</v>
      </c>
      <c r="U16" s="44">
        <v>1</v>
      </c>
      <c r="V16" s="44">
        <v>1</v>
      </c>
      <c r="W16" s="44">
        <v>1</v>
      </c>
    </row>
    <row r="17" spans="1:23" x14ac:dyDescent="0.25">
      <c r="A17" s="56" t="s">
        <v>84</v>
      </c>
      <c r="B17" s="45" t="s">
        <v>55</v>
      </c>
      <c r="C17" s="56"/>
      <c r="D17" s="44">
        <v>1</v>
      </c>
      <c r="E17" s="44">
        <v>1</v>
      </c>
      <c r="F17" s="44">
        <v>1</v>
      </c>
      <c r="G17" s="44">
        <v>1</v>
      </c>
      <c r="H17" s="44">
        <v>1</v>
      </c>
      <c r="I17" s="44">
        <v>1</v>
      </c>
      <c r="J17" s="44">
        <v>1</v>
      </c>
      <c r="K17" s="44">
        <v>1</v>
      </c>
      <c r="L17" s="44">
        <v>1</v>
      </c>
      <c r="M17" s="85">
        <v>1</v>
      </c>
      <c r="N17" s="86">
        <v>1</v>
      </c>
      <c r="O17" s="44">
        <v>1</v>
      </c>
      <c r="P17" s="44">
        <v>1</v>
      </c>
      <c r="Q17" s="44">
        <v>1</v>
      </c>
      <c r="R17" s="44">
        <v>1</v>
      </c>
      <c r="S17" s="44">
        <v>1</v>
      </c>
      <c r="T17" s="44">
        <v>1</v>
      </c>
      <c r="U17" s="44">
        <v>1</v>
      </c>
      <c r="V17" s="44">
        <v>1</v>
      </c>
      <c r="W17" s="44">
        <v>1</v>
      </c>
    </row>
    <row r="18" spans="1:23" x14ac:dyDescent="0.25">
      <c r="A18" s="56" t="s">
        <v>85</v>
      </c>
      <c r="B18" s="45" t="s">
        <v>55</v>
      </c>
      <c r="C18" s="56"/>
      <c r="D18" s="44">
        <v>1</v>
      </c>
      <c r="E18" s="44">
        <v>1</v>
      </c>
      <c r="F18" s="44">
        <v>1</v>
      </c>
      <c r="G18" s="44">
        <v>1</v>
      </c>
      <c r="H18" s="44">
        <v>1</v>
      </c>
      <c r="I18" s="44">
        <v>1</v>
      </c>
      <c r="J18" s="44">
        <v>1</v>
      </c>
      <c r="K18" s="44">
        <v>1</v>
      </c>
      <c r="L18" s="44">
        <v>1</v>
      </c>
      <c r="M18" s="85">
        <v>1</v>
      </c>
      <c r="N18" s="86">
        <v>1</v>
      </c>
      <c r="O18" s="44">
        <v>1</v>
      </c>
      <c r="P18" s="44">
        <v>1</v>
      </c>
      <c r="Q18" s="44">
        <v>1</v>
      </c>
      <c r="R18" s="44">
        <v>1</v>
      </c>
      <c r="S18" s="44">
        <v>1</v>
      </c>
      <c r="T18" s="44">
        <v>1</v>
      </c>
      <c r="U18" s="44">
        <v>1</v>
      </c>
      <c r="V18" s="44">
        <v>1</v>
      </c>
      <c r="W18" s="44">
        <v>1</v>
      </c>
    </row>
    <row r="19" spans="1:23" x14ac:dyDescent="0.25">
      <c r="A19" s="44" t="s">
        <v>35</v>
      </c>
      <c r="B19" s="45" t="s">
        <v>56</v>
      </c>
      <c r="C19" s="56" t="s">
        <v>88</v>
      </c>
      <c r="D19" s="44">
        <v>1</v>
      </c>
      <c r="E19" s="44">
        <v>1</v>
      </c>
      <c r="F19" s="44">
        <v>1</v>
      </c>
      <c r="G19" s="44">
        <v>1</v>
      </c>
      <c r="H19" s="44">
        <v>1</v>
      </c>
      <c r="I19" s="44">
        <v>1</v>
      </c>
      <c r="J19" s="44">
        <v>1</v>
      </c>
      <c r="K19" s="44">
        <v>1</v>
      </c>
      <c r="L19" s="44">
        <v>1</v>
      </c>
      <c r="M19" s="85">
        <v>1</v>
      </c>
      <c r="N19" s="86">
        <v>1</v>
      </c>
      <c r="O19" s="44">
        <v>1</v>
      </c>
      <c r="P19" s="44">
        <v>1</v>
      </c>
      <c r="Q19" s="44">
        <v>1</v>
      </c>
      <c r="R19" s="44">
        <v>1</v>
      </c>
      <c r="S19" s="44">
        <v>1</v>
      </c>
      <c r="T19" s="44">
        <v>1</v>
      </c>
      <c r="U19" s="44">
        <v>1</v>
      </c>
      <c r="V19" s="44">
        <v>1</v>
      </c>
      <c r="W19" s="44">
        <v>1</v>
      </c>
    </row>
    <row r="20" spans="1:23" x14ac:dyDescent="0.25">
      <c r="A20" s="44" t="s">
        <v>36</v>
      </c>
      <c r="B20" s="45" t="s">
        <v>56</v>
      </c>
      <c r="C20" s="56" t="s">
        <v>88</v>
      </c>
      <c r="D20" s="44">
        <v>1</v>
      </c>
      <c r="E20" s="44">
        <v>1</v>
      </c>
      <c r="F20" s="44">
        <v>1</v>
      </c>
      <c r="G20" s="44">
        <v>1</v>
      </c>
      <c r="H20" s="44">
        <v>1</v>
      </c>
      <c r="I20" s="44">
        <v>0</v>
      </c>
      <c r="J20" s="44">
        <v>0</v>
      </c>
      <c r="K20" s="44">
        <v>0</v>
      </c>
      <c r="L20" s="44">
        <v>0</v>
      </c>
      <c r="M20" s="85">
        <v>0</v>
      </c>
      <c r="N20" s="86">
        <v>0</v>
      </c>
      <c r="O20" s="44">
        <v>0</v>
      </c>
      <c r="P20" s="44">
        <v>0</v>
      </c>
      <c r="Q20" s="44">
        <v>0</v>
      </c>
      <c r="R20" s="44">
        <v>0</v>
      </c>
      <c r="S20" s="44">
        <v>0</v>
      </c>
      <c r="T20" s="44">
        <v>0</v>
      </c>
      <c r="U20" s="44">
        <v>0</v>
      </c>
      <c r="V20" s="44">
        <v>0</v>
      </c>
      <c r="W20" s="44">
        <v>0</v>
      </c>
    </row>
    <row r="21" spans="1:23" x14ac:dyDescent="0.25">
      <c r="A21" s="44" t="s">
        <v>39</v>
      </c>
      <c r="B21" s="57" t="s">
        <v>57</v>
      </c>
      <c r="C21" s="56"/>
      <c r="D21" s="44">
        <v>0</v>
      </c>
      <c r="E21" s="44">
        <v>0</v>
      </c>
      <c r="F21" s="44">
        <v>0</v>
      </c>
      <c r="G21" s="44">
        <v>0</v>
      </c>
      <c r="H21" s="44">
        <v>0</v>
      </c>
      <c r="I21" s="44">
        <v>0</v>
      </c>
      <c r="J21" s="44">
        <v>0</v>
      </c>
      <c r="K21" s="44">
        <v>0</v>
      </c>
      <c r="L21" s="44">
        <v>0</v>
      </c>
      <c r="M21" s="85">
        <v>0</v>
      </c>
      <c r="N21" s="86">
        <v>0</v>
      </c>
      <c r="O21" s="44">
        <v>0</v>
      </c>
      <c r="P21" s="44">
        <v>0</v>
      </c>
      <c r="Q21" s="44">
        <v>0</v>
      </c>
      <c r="R21" s="44">
        <v>0</v>
      </c>
      <c r="S21" s="44">
        <v>0</v>
      </c>
      <c r="T21" s="44">
        <v>0</v>
      </c>
      <c r="U21" s="44">
        <v>0</v>
      </c>
      <c r="V21" s="44">
        <v>0</v>
      </c>
      <c r="W21" s="44">
        <v>0</v>
      </c>
    </row>
    <row r="22" spans="1:23" x14ac:dyDescent="0.25">
      <c r="A22" s="44" t="s">
        <v>72</v>
      </c>
      <c r="B22" s="45" t="s">
        <v>56</v>
      </c>
      <c r="C22" s="56"/>
      <c r="D22" s="44">
        <v>1</v>
      </c>
      <c r="E22" s="44">
        <v>1</v>
      </c>
      <c r="F22" s="44">
        <v>1</v>
      </c>
      <c r="G22" s="44">
        <v>1</v>
      </c>
      <c r="H22" s="44">
        <v>1</v>
      </c>
      <c r="I22" s="44">
        <v>0</v>
      </c>
      <c r="J22" s="44">
        <v>0</v>
      </c>
      <c r="K22" s="44">
        <v>0</v>
      </c>
      <c r="L22" s="44">
        <v>0</v>
      </c>
      <c r="M22" s="85">
        <v>0</v>
      </c>
      <c r="N22" s="86">
        <v>0</v>
      </c>
      <c r="O22" s="44">
        <v>0</v>
      </c>
      <c r="P22" s="44">
        <v>0</v>
      </c>
      <c r="Q22" s="44">
        <v>0</v>
      </c>
      <c r="R22" s="44">
        <v>0</v>
      </c>
      <c r="S22" s="44">
        <v>0</v>
      </c>
      <c r="T22" s="44">
        <v>0</v>
      </c>
      <c r="U22" s="44">
        <v>0</v>
      </c>
      <c r="V22" s="44">
        <v>0</v>
      </c>
      <c r="W22" s="44">
        <v>0</v>
      </c>
    </row>
    <row r="23" spans="1:23" x14ac:dyDescent="0.25">
      <c r="A23" s="44" t="s">
        <v>37</v>
      </c>
      <c r="B23" s="45" t="s">
        <v>56</v>
      </c>
      <c r="C23" s="56" t="s">
        <v>88</v>
      </c>
      <c r="D23" s="44">
        <v>1</v>
      </c>
      <c r="E23" s="44">
        <v>1</v>
      </c>
      <c r="F23" s="44">
        <v>1</v>
      </c>
      <c r="G23" s="44">
        <v>1</v>
      </c>
      <c r="H23" s="44">
        <v>0</v>
      </c>
      <c r="I23" s="44">
        <v>0</v>
      </c>
      <c r="J23" s="44">
        <v>0</v>
      </c>
      <c r="K23" s="44">
        <v>0</v>
      </c>
      <c r="L23" s="44">
        <v>0</v>
      </c>
      <c r="M23" s="85">
        <v>0</v>
      </c>
      <c r="N23" s="86">
        <v>0</v>
      </c>
      <c r="O23" s="44">
        <v>0</v>
      </c>
      <c r="P23" s="44">
        <v>0</v>
      </c>
      <c r="Q23" s="44">
        <v>0</v>
      </c>
      <c r="R23" s="44">
        <v>0</v>
      </c>
      <c r="S23" s="44">
        <v>0</v>
      </c>
      <c r="T23" s="44">
        <v>0</v>
      </c>
      <c r="U23" s="44">
        <v>0</v>
      </c>
      <c r="V23" s="44">
        <v>0</v>
      </c>
      <c r="W23" s="44">
        <v>0</v>
      </c>
    </row>
    <row r="24" spans="1:23" x14ac:dyDescent="0.25">
      <c r="A24" s="44" t="s">
        <v>38</v>
      </c>
      <c r="B24" s="51" t="s">
        <v>58</v>
      </c>
      <c r="C24" s="56" t="s">
        <v>88</v>
      </c>
      <c r="D24" s="44">
        <v>1</v>
      </c>
      <c r="E24" s="44">
        <v>1</v>
      </c>
      <c r="F24" s="44">
        <v>1</v>
      </c>
      <c r="G24" s="44">
        <v>1</v>
      </c>
      <c r="H24" s="44">
        <v>1</v>
      </c>
      <c r="I24" s="44">
        <v>1</v>
      </c>
      <c r="J24" s="44">
        <v>1</v>
      </c>
      <c r="K24" s="44">
        <v>1</v>
      </c>
      <c r="L24" s="44">
        <v>1</v>
      </c>
      <c r="M24" s="85">
        <v>1</v>
      </c>
      <c r="N24" s="86">
        <v>0</v>
      </c>
      <c r="O24" s="44">
        <v>0</v>
      </c>
      <c r="P24" s="44">
        <v>0</v>
      </c>
      <c r="Q24" s="44">
        <v>0</v>
      </c>
      <c r="R24" s="44">
        <v>0</v>
      </c>
      <c r="S24" s="44">
        <v>0</v>
      </c>
      <c r="T24" s="44">
        <v>0</v>
      </c>
      <c r="U24" s="44">
        <v>0</v>
      </c>
      <c r="V24" s="44">
        <v>0</v>
      </c>
      <c r="W24" s="44">
        <v>0</v>
      </c>
    </row>
    <row r="25" spans="1:23" x14ac:dyDescent="0.25">
      <c r="A25" s="44" t="s">
        <v>40</v>
      </c>
      <c r="B25" s="45" t="s">
        <v>59</v>
      </c>
      <c r="C25" s="56"/>
      <c r="D25" s="44">
        <v>1</v>
      </c>
      <c r="E25" s="44">
        <v>1</v>
      </c>
      <c r="F25" s="44">
        <v>1</v>
      </c>
      <c r="G25" s="44">
        <v>1</v>
      </c>
      <c r="H25" s="44">
        <v>0</v>
      </c>
      <c r="I25" s="44">
        <v>0</v>
      </c>
      <c r="J25" s="44">
        <v>0</v>
      </c>
      <c r="K25" s="44">
        <v>0</v>
      </c>
      <c r="L25" s="44">
        <v>0</v>
      </c>
      <c r="M25" s="85">
        <v>0</v>
      </c>
      <c r="N25" s="86">
        <v>0</v>
      </c>
      <c r="O25" s="44">
        <v>0</v>
      </c>
      <c r="P25" s="44">
        <v>0</v>
      </c>
      <c r="Q25" s="44">
        <v>0</v>
      </c>
      <c r="R25" s="44">
        <v>0</v>
      </c>
      <c r="S25" s="44">
        <v>0</v>
      </c>
      <c r="T25" s="44">
        <v>0</v>
      </c>
      <c r="U25" s="44">
        <v>0</v>
      </c>
      <c r="V25" s="44">
        <v>0</v>
      </c>
      <c r="W25" s="44">
        <v>0</v>
      </c>
    </row>
    <row r="26" spans="1:23" x14ac:dyDescent="0.25">
      <c r="A26" s="44" t="s">
        <v>73</v>
      </c>
      <c r="B26" s="45" t="s">
        <v>56</v>
      </c>
      <c r="C26" s="56"/>
      <c r="D26" s="44">
        <v>1</v>
      </c>
      <c r="E26" s="44">
        <v>0</v>
      </c>
      <c r="F26" s="44">
        <v>0</v>
      </c>
      <c r="G26" s="44">
        <v>0</v>
      </c>
      <c r="H26" s="44">
        <v>0</v>
      </c>
      <c r="I26" s="44">
        <v>0</v>
      </c>
      <c r="J26" s="44">
        <v>0</v>
      </c>
      <c r="K26" s="44">
        <v>0</v>
      </c>
      <c r="L26" s="44">
        <v>0</v>
      </c>
      <c r="M26" s="85">
        <v>0</v>
      </c>
      <c r="N26" s="86">
        <v>0</v>
      </c>
      <c r="O26" s="44">
        <v>0</v>
      </c>
      <c r="P26" s="44">
        <v>0</v>
      </c>
      <c r="Q26" s="44">
        <v>0</v>
      </c>
      <c r="R26" s="44">
        <v>0</v>
      </c>
      <c r="S26" s="44">
        <v>0</v>
      </c>
      <c r="T26" s="44">
        <v>0</v>
      </c>
      <c r="U26" s="44">
        <v>0</v>
      </c>
      <c r="V26" s="44">
        <v>0</v>
      </c>
      <c r="W26" s="44">
        <v>0</v>
      </c>
    </row>
    <row r="27" spans="1:23" x14ac:dyDescent="0.25">
      <c r="A27" s="44" t="s">
        <v>74</v>
      </c>
      <c r="B27" s="45" t="s">
        <v>56</v>
      </c>
      <c r="C27" s="56"/>
      <c r="D27" s="44">
        <v>1</v>
      </c>
      <c r="E27" s="44">
        <v>1</v>
      </c>
      <c r="F27" s="44">
        <v>1</v>
      </c>
      <c r="G27" s="44">
        <v>0</v>
      </c>
      <c r="H27" s="44">
        <v>0</v>
      </c>
      <c r="I27" s="44">
        <v>0</v>
      </c>
      <c r="J27" s="44">
        <v>0</v>
      </c>
      <c r="K27" s="44">
        <v>0</v>
      </c>
      <c r="L27" s="44">
        <v>0</v>
      </c>
      <c r="M27" s="85">
        <v>0</v>
      </c>
      <c r="N27" s="86">
        <v>0</v>
      </c>
      <c r="O27" s="44">
        <v>0</v>
      </c>
      <c r="P27" s="44">
        <v>0</v>
      </c>
      <c r="Q27" s="44">
        <v>0</v>
      </c>
      <c r="R27" s="44">
        <v>0</v>
      </c>
      <c r="S27" s="44">
        <v>0</v>
      </c>
      <c r="T27" s="44">
        <v>0</v>
      </c>
      <c r="U27" s="44">
        <v>0</v>
      </c>
      <c r="V27" s="44">
        <v>0</v>
      </c>
      <c r="W27" s="44">
        <v>0</v>
      </c>
    </row>
    <row r="28" spans="1:23" x14ac:dyDescent="0.25">
      <c r="A28" s="44" t="s">
        <v>75</v>
      </c>
      <c r="B28" s="45" t="s">
        <v>56</v>
      </c>
      <c r="C28" s="56"/>
      <c r="D28" s="44">
        <v>1</v>
      </c>
      <c r="E28" s="44">
        <v>1</v>
      </c>
      <c r="F28" s="44">
        <v>1</v>
      </c>
      <c r="G28" s="44">
        <v>1</v>
      </c>
      <c r="H28" s="44">
        <v>1</v>
      </c>
      <c r="I28" s="44">
        <v>1</v>
      </c>
      <c r="J28" s="44">
        <v>0</v>
      </c>
      <c r="K28" s="44">
        <v>0</v>
      </c>
      <c r="L28" s="44">
        <v>0</v>
      </c>
      <c r="M28" s="85">
        <v>0</v>
      </c>
      <c r="N28" s="86">
        <v>0</v>
      </c>
      <c r="O28" s="44">
        <v>0</v>
      </c>
      <c r="P28" s="44">
        <v>0</v>
      </c>
      <c r="Q28" s="44">
        <v>0</v>
      </c>
      <c r="R28" s="44">
        <v>0</v>
      </c>
      <c r="S28" s="44">
        <v>0</v>
      </c>
      <c r="T28" s="44">
        <v>0</v>
      </c>
      <c r="U28" s="44">
        <v>0</v>
      </c>
      <c r="V28" s="44">
        <v>0</v>
      </c>
      <c r="W28" s="44">
        <v>0</v>
      </c>
    </row>
    <row r="29" spans="1:23" x14ac:dyDescent="0.25">
      <c r="A29" s="44" t="s">
        <v>41</v>
      </c>
      <c r="B29" s="51" t="s">
        <v>60</v>
      </c>
      <c r="C29" s="56"/>
      <c r="D29" s="44">
        <v>1</v>
      </c>
      <c r="E29" s="44">
        <v>1</v>
      </c>
      <c r="F29" s="44">
        <v>1</v>
      </c>
      <c r="G29" s="44">
        <v>1</v>
      </c>
      <c r="H29" s="44">
        <v>1</v>
      </c>
      <c r="I29" s="44">
        <v>1</v>
      </c>
      <c r="J29" s="44">
        <v>1</v>
      </c>
      <c r="K29" s="44">
        <v>1</v>
      </c>
      <c r="L29" s="44">
        <v>1</v>
      </c>
      <c r="M29" s="85">
        <v>1</v>
      </c>
      <c r="N29" s="86">
        <v>1</v>
      </c>
      <c r="O29" s="44">
        <v>1</v>
      </c>
      <c r="P29" s="44">
        <v>1</v>
      </c>
      <c r="Q29" s="44">
        <v>1</v>
      </c>
      <c r="R29" s="44">
        <v>1</v>
      </c>
      <c r="S29" s="44">
        <v>1</v>
      </c>
      <c r="T29" s="44">
        <v>1</v>
      </c>
      <c r="U29" s="44">
        <v>1</v>
      </c>
      <c r="V29" s="44">
        <v>1</v>
      </c>
      <c r="W29" s="44">
        <v>1</v>
      </c>
    </row>
    <row r="30" spans="1:23" x14ac:dyDescent="0.25">
      <c r="A30" s="44" t="s">
        <v>76</v>
      </c>
      <c r="B30" s="51" t="s">
        <v>57</v>
      </c>
      <c r="C30" s="56"/>
      <c r="D30" s="44">
        <v>1</v>
      </c>
      <c r="E30" s="44">
        <v>1</v>
      </c>
      <c r="F30" s="44">
        <v>1</v>
      </c>
      <c r="G30" s="44">
        <v>1</v>
      </c>
      <c r="H30" s="44">
        <v>1</v>
      </c>
      <c r="I30" s="44">
        <v>1</v>
      </c>
      <c r="J30" s="44">
        <v>1</v>
      </c>
      <c r="K30" s="44">
        <v>1</v>
      </c>
      <c r="L30" s="44">
        <v>1</v>
      </c>
      <c r="M30" s="85">
        <v>1</v>
      </c>
      <c r="N30" s="86">
        <v>1</v>
      </c>
      <c r="O30" s="44">
        <v>1</v>
      </c>
      <c r="P30" s="44">
        <v>1</v>
      </c>
      <c r="Q30" s="44">
        <v>1</v>
      </c>
      <c r="R30" s="44">
        <v>1</v>
      </c>
      <c r="S30" s="44">
        <v>1</v>
      </c>
      <c r="T30" s="44">
        <v>1</v>
      </c>
      <c r="U30" s="44">
        <v>1</v>
      </c>
      <c r="V30" s="44">
        <v>1</v>
      </c>
      <c r="W30" s="44">
        <v>1</v>
      </c>
    </row>
    <row r="31" spans="1:23" x14ac:dyDescent="0.25">
      <c r="A31" s="44" t="s">
        <v>86</v>
      </c>
      <c r="B31" s="45" t="s">
        <v>55</v>
      </c>
      <c r="C31" s="56" t="s">
        <v>88</v>
      </c>
      <c r="D31" s="44">
        <v>1</v>
      </c>
      <c r="E31" s="44">
        <v>1</v>
      </c>
      <c r="F31" s="44">
        <v>0</v>
      </c>
      <c r="G31" s="44">
        <v>0</v>
      </c>
      <c r="H31" s="44">
        <v>0</v>
      </c>
      <c r="I31" s="44">
        <v>0</v>
      </c>
      <c r="J31" s="44">
        <v>0</v>
      </c>
      <c r="K31" s="44">
        <v>0</v>
      </c>
      <c r="L31" s="44">
        <v>0</v>
      </c>
      <c r="M31" s="85">
        <v>0</v>
      </c>
      <c r="N31" s="86">
        <v>0</v>
      </c>
      <c r="O31" s="44">
        <v>0</v>
      </c>
      <c r="P31" s="44">
        <v>0</v>
      </c>
      <c r="Q31" s="44">
        <v>0</v>
      </c>
      <c r="R31" s="44">
        <v>0</v>
      </c>
      <c r="S31" s="44">
        <v>0</v>
      </c>
      <c r="T31" s="44">
        <v>0</v>
      </c>
      <c r="U31" s="44">
        <v>0</v>
      </c>
      <c r="V31" s="44">
        <v>0</v>
      </c>
      <c r="W31" s="44">
        <v>0</v>
      </c>
    </row>
    <row r="32" spans="1:23" x14ac:dyDescent="0.25">
      <c r="A32" s="44" t="s">
        <v>42</v>
      </c>
      <c r="B32" s="51" t="s">
        <v>60</v>
      </c>
      <c r="C32" s="56" t="s">
        <v>88</v>
      </c>
      <c r="D32" s="44">
        <v>1</v>
      </c>
      <c r="E32" s="44">
        <v>0</v>
      </c>
      <c r="F32" s="44">
        <v>0</v>
      </c>
      <c r="G32" s="44">
        <v>0</v>
      </c>
      <c r="H32" s="44">
        <v>0</v>
      </c>
      <c r="I32" s="44">
        <v>0</v>
      </c>
      <c r="J32" s="44">
        <v>0</v>
      </c>
      <c r="K32" s="44">
        <v>0</v>
      </c>
      <c r="L32" s="44">
        <v>0</v>
      </c>
      <c r="M32" s="85">
        <v>0</v>
      </c>
      <c r="N32" s="86">
        <v>0</v>
      </c>
      <c r="O32" s="44">
        <v>0</v>
      </c>
      <c r="P32" s="44">
        <v>0</v>
      </c>
      <c r="Q32" s="44">
        <v>0</v>
      </c>
      <c r="R32" s="44">
        <v>0</v>
      </c>
      <c r="S32" s="44">
        <v>0</v>
      </c>
      <c r="T32" s="44">
        <v>0</v>
      </c>
      <c r="U32" s="44">
        <v>0</v>
      </c>
      <c r="V32" s="44">
        <v>0</v>
      </c>
      <c r="W32" s="44">
        <v>0</v>
      </c>
    </row>
    <row r="33" spans="1:23" x14ac:dyDescent="0.25">
      <c r="A33" s="44" t="s">
        <v>54</v>
      </c>
      <c r="B33" s="45" t="s">
        <v>56</v>
      </c>
      <c r="C33" s="56" t="s">
        <v>88</v>
      </c>
      <c r="D33" s="44">
        <v>1</v>
      </c>
      <c r="E33" s="44">
        <v>1</v>
      </c>
      <c r="F33" s="44">
        <v>1</v>
      </c>
      <c r="G33" s="44">
        <v>1</v>
      </c>
      <c r="H33" s="44">
        <v>0</v>
      </c>
      <c r="I33" s="44">
        <v>0</v>
      </c>
      <c r="J33" s="44">
        <v>0</v>
      </c>
      <c r="K33" s="44">
        <v>0</v>
      </c>
      <c r="L33" s="44">
        <v>0</v>
      </c>
      <c r="M33" s="85">
        <v>0</v>
      </c>
      <c r="N33" s="86">
        <v>0</v>
      </c>
      <c r="O33" s="44">
        <v>0</v>
      </c>
      <c r="P33" s="44">
        <v>0</v>
      </c>
      <c r="Q33" s="44">
        <v>0</v>
      </c>
      <c r="R33" s="44">
        <v>0</v>
      </c>
      <c r="S33" s="44">
        <v>0</v>
      </c>
      <c r="T33" s="44">
        <v>0</v>
      </c>
      <c r="U33" s="44">
        <v>0</v>
      </c>
      <c r="V33" s="44">
        <v>0</v>
      </c>
      <c r="W33" s="44">
        <v>0</v>
      </c>
    </row>
    <row r="34" spans="1:23" x14ac:dyDescent="0.25">
      <c r="A34" s="44" t="s">
        <v>43</v>
      </c>
      <c r="B34" s="44"/>
      <c r="C34" s="56"/>
      <c r="D34" s="44">
        <v>1</v>
      </c>
      <c r="E34" s="44">
        <v>0</v>
      </c>
      <c r="F34" s="44">
        <v>0</v>
      </c>
      <c r="G34" s="44">
        <v>0</v>
      </c>
      <c r="H34" s="44">
        <v>0</v>
      </c>
      <c r="I34" s="44">
        <v>0</v>
      </c>
      <c r="J34" s="44">
        <v>0</v>
      </c>
      <c r="K34" s="44">
        <v>0</v>
      </c>
      <c r="L34" s="44">
        <v>0</v>
      </c>
      <c r="M34" s="85">
        <v>0</v>
      </c>
      <c r="N34" s="86">
        <v>0</v>
      </c>
      <c r="O34" s="44">
        <v>0</v>
      </c>
      <c r="P34" s="44">
        <v>0</v>
      </c>
      <c r="Q34" s="44">
        <v>0</v>
      </c>
      <c r="R34" s="44">
        <v>0</v>
      </c>
      <c r="S34" s="44">
        <v>0</v>
      </c>
      <c r="T34" s="44">
        <v>0</v>
      </c>
      <c r="U34" s="44">
        <v>0</v>
      </c>
      <c r="V34" s="44">
        <v>0</v>
      </c>
      <c r="W34" s="44">
        <v>0</v>
      </c>
    </row>
    <row r="35" spans="1:23" x14ac:dyDescent="0.25">
      <c r="A35" s="44" t="s">
        <v>77</v>
      </c>
      <c r="B35" s="45" t="s">
        <v>56</v>
      </c>
      <c r="C35" s="56" t="s">
        <v>88</v>
      </c>
      <c r="D35" s="44">
        <v>1</v>
      </c>
      <c r="E35" s="44">
        <v>1</v>
      </c>
      <c r="F35" s="44">
        <v>1</v>
      </c>
      <c r="G35" s="44">
        <v>1</v>
      </c>
      <c r="H35" s="44">
        <v>1</v>
      </c>
      <c r="I35" s="44">
        <v>0</v>
      </c>
      <c r="J35" s="44">
        <v>0</v>
      </c>
      <c r="K35" s="44">
        <v>0</v>
      </c>
      <c r="L35" s="44">
        <v>0</v>
      </c>
      <c r="M35" s="85">
        <v>0</v>
      </c>
      <c r="N35" s="86">
        <v>0</v>
      </c>
      <c r="O35" s="44">
        <v>0</v>
      </c>
      <c r="P35" s="44">
        <v>0</v>
      </c>
      <c r="Q35" s="44">
        <v>0</v>
      </c>
      <c r="R35" s="44">
        <v>0</v>
      </c>
      <c r="S35" s="44">
        <v>0</v>
      </c>
      <c r="T35" s="44">
        <v>0</v>
      </c>
      <c r="U35" s="44">
        <v>0</v>
      </c>
      <c r="V35" s="44">
        <v>0</v>
      </c>
      <c r="W35" s="44">
        <v>0</v>
      </c>
    </row>
    <row r="36" spans="1:23" x14ac:dyDescent="0.25">
      <c r="A36" s="44" t="s">
        <v>44</v>
      </c>
      <c r="B36" s="45" t="s">
        <v>56</v>
      </c>
      <c r="C36" s="56"/>
      <c r="D36" s="44">
        <v>1</v>
      </c>
      <c r="E36" s="44">
        <v>1</v>
      </c>
      <c r="F36" s="44">
        <v>1</v>
      </c>
      <c r="G36" s="44">
        <v>0</v>
      </c>
      <c r="H36" s="44">
        <v>0</v>
      </c>
      <c r="I36" s="44">
        <v>0</v>
      </c>
      <c r="J36" s="44">
        <v>0</v>
      </c>
      <c r="K36" s="44">
        <v>0</v>
      </c>
      <c r="L36" s="44">
        <v>0</v>
      </c>
      <c r="M36" s="85">
        <v>0</v>
      </c>
      <c r="N36" s="86">
        <v>0</v>
      </c>
      <c r="O36" s="44">
        <v>0</v>
      </c>
      <c r="P36" s="44">
        <v>0</v>
      </c>
      <c r="Q36" s="44">
        <v>0</v>
      </c>
      <c r="R36" s="44">
        <v>0</v>
      </c>
      <c r="S36" s="44">
        <v>0</v>
      </c>
      <c r="T36" s="44">
        <v>0</v>
      </c>
      <c r="U36" s="44">
        <v>0</v>
      </c>
      <c r="V36" s="44">
        <v>0</v>
      </c>
      <c r="W36" s="44">
        <v>0</v>
      </c>
    </row>
    <row r="37" spans="1:23" x14ac:dyDescent="0.25">
      <c r="A37" s="44" t="s">
        <v>45</v>
      </c>
      <c r="B37" s="51" t="s">
        <v>58</v>
      </c>
      <c r="C37" s="56"/>
      <c r="D37" s="44">
        <v>1</v>
      </c>
      <c r="E37" s="44">
        <v>1</v>
      </c>
      <c r="F37" s="44">
        <v>1</v>
      </c>
      <c r="G37" s="44">
        <v>1</v>
      </c>
      <c r="H37" s="44">
        <v>1</v>
      </c>
      <c r="I37" s="44">
        <v>1</v>
      </c>
      <c r="J37" s="44">
        <v>1</v>
      </c>
      <c r="K37" s="44">
        <v>1</v>
      </c>
      <c r="L37" s="44">
        <v>1</v>
      </c>
      <c r="M37" s="85">
        <v>1</v>
      </c>
      <c r="N37" s="86">
        <v>1</v>
      </c>
      <c r="O37" s="44">
        <v>1</v>
      </c>
      <c r="P37" s="44">
        <v>1</v>
      </c>
      <c r="Q37" s="44">
        <v>1</v>
      </c>
      <c r="R37" s="44">
        <v>1</v>
      </c>
      <c r="S37" s="44">
        <v>1</v>
      </c>
      <c r="T37" s="44">
        <v>1</v>
      </c>
      <c r="U37" s="44">
        <v>1</v>
      </c>
      <c r="V37" s="44">
        <v>1</v>
      </c>
      <c r="W37" s="44">
        <v>1</v>
      </c>
    </row>
    <row r="38" spans="1:23" x14ac:dyDescent="0.25">
      <c r="A38" s="44" t="s">
        <v>46</v>
      </c>
      <c r="B38" s="52" t="s">
        <v>63</v>
      </c>
      <c r="C38" s="56"/>
      <c r="D38" s="44">
        <v>0</v>
      </c>
      <c r="E38" s="44">
        <v>0</v>
      </c>
      <c r="F38" s="44">
        <v>0</v>
      </c>
      <c r="G38" s="44">
        <v>0</v>
      </c>
      <c r="H38" s="44">
        <v>0</v>
      </c>
      <c r="I38" s="44">
        <v>0</v>
      </c>
      <c r="J38" s="44">
        <v>0</v>
      </c>
      <c r="K38" s="44">
        <v>0</v>
      </c>
      <c r="L38" s="44">
        <v>0</v>
      </c>
      <c r="M38" s="85">
        <v>0</v>
      </c>
      <c r="N38" s="86">
        <v>0</v>
      </c>
      <c r="O38" s="44">
        <v>0</v>
      </c>
      <c r="P38" s="44">
        <v>0</v>
      </c>
      <c r="Q38" s="44">
        <v>0</v>
      </c>
      <c r="R38" s="44">
        <v>0</v>
      </c>
      <c r="S38" s="44">
        <v>0</v>
      </c>
      <c r="T38" s="44">
        <v>0</v>
      </c>
      <c r="U38" s="44">
        <v>0</v>
      </c>
      <c r="V38" s="44">
        <v>0</v>
      </c>
      <c r="W38" s="44">
        <v>0</v>
      </c>
    </row>
    <row r="39" spans="1:23" x14ac:dyDescent="0.25">
      <c r="A39" s="44" t="s">
        <v>47</v>
      </c>
      <c r="B39" s="52" t="s">
        <v>63</v>
      </c>
      <c r="C39" s="56"/>
      <c r="D39" s="44">
        <v>0</v>
      </c>
      <c r="E39" s="44">
        <v>0</v>
      </c>
      <c r="F39" s="44">
        <v>0</v>
      </c>
      <c r="G39" s="44">
        <v>0</v>
      </c>
      <c r="H39" s="44">
        <v>0</v>
      </c>
      <c r="I39" s="44">
        <v>0</v>
      </c>
      <c r="J39" s="44">
        <v>0</v>
      </c>
      <c r="K39" s="44">
        <v>0</v>
      </c>
      <c r="L39" s="44">
        <v>0</v>
      </c>
      <c r="M39" s="85">
        <v>0</v>
      </c>
      <c r="N39" s="86">
        <v>0</v>
      </c>
      <c r="O39" s="44">
        <v>0</v>
      </c>
      <c r="P39" s="44">
        <v>0</v>
      </c>
      <c r="Q39" s="44">
        <v>0</v>
      </c>
      <c r="R39" s="44">
        <v>0</v>
      </c>
      <c r="S39" s="44">
        <v>0</v>
      </c>
      <c r="T39" s="44">
        <v>0</v>
      </c>
      <c r="U39" s="44">
        <v>0</v>
      </c>
      <c r="V39" s="44">
        <v>0</v>
      </c>
      <c r="W39" s="44">
        <v>0</v>
      </c>
    </row>
    <row r="40" spans="1:23" x14ac:dyDescent="0.25">
      <c r="A40" s="44" t="s">
        <v>48</v>
      </c>
      <c r="B40" s="45" t="s">
        <v>56</v>
      </c>
      <c r="C40" s="56" t="s">
        <v>88</v>
      </c>
      <c r="D40" s="44">
        <v>0</v>
      </c>
      <c r="E40" s="44">
        <v>0</v>
      </c>
      <c r="F40" s="44">
        <v>0</v>
      </c>
      <c r="G40" s="44">
        <v>0</v>
      </c>
      <c r="H40" s="44">
        <v>0</v>
      </c>
      <c r="I40" s="44">
        <v>0</v>
      </c>
      <c r="J40" s="44">
        <v>0</v>
      </c>
      <c r="K40" s="44">
        <v>0</v>
      </c>
      <c r="L40" s="44">
        <v>0</v>
      </c>
      <c r="M40" s="85">
        <v>0</v>
      </c>
      <c r="N40" s="86">
        <v>0</v>
      </c>
      <c r="O40" s="44">
        <v>0</v>
      </c>
      <c r="P40" s="44">
        <v>0</v>
      </c>
      <c r="Q40" s="44">
        <v>0</v>
      </c>
      <c r="R40" s="44">
        <v>0</v>
      </c>
      <c r="S40" s="44">
        <v>0</v>
      </c>
      <c r="T40" s="44">
        <v>0</v>
      </c>
      <c r="U40" s="44">
        <v>0</v>
      </c>
      <c r="V40" s="44">
        <v>0</v>
      </c>
      <c r="W40" s="44">
        <v>0</v>
      </c>
    </row>
    <row r="41" spans="1:23" x14ac:dyDescent="0.25">
      <c r="A41" s="44" t="s">
        <v>49</v>
      </c>
      <c r="B41" s="51" t="s">
        <v>60</v>
      </c>
      <c r="C41" s="56" t="s">
        <v>88</v>
      </c>
      <c r="D41" s="44">
        <v>1</v>
      </c>
      <c r="E41" s="44">
        <v>1</v>
      </c>
      <c r="F41" s="44">
        <v>1</v>
      </c>
      <c r="G41" s="44">
        <v>1</v>
      </c>
      <c r="H41" s="44">
        <v>1</v>
      </c>
      <c r="I41" s="44">
        <v>0</v>
      </c>
      <c r="J41" s="44">
        <v>0</v>
      </c>
      <c r="K41" s="44">
        <v>0</v>
      </c>
      <c r="L41" s="44">
        <v>0</v>
      </c>
      <c r="M41" s="85">
        <v>0</v>
      </c>
      <c r="N41" s="86">
        <v>0</v>
      </c>
      <c r="O41" s="44">
        <v>0</v>
      </c>
      <c r="P41" s="44">
        <v>0</v>
      </c>
      <c r="Q41" s="44">
        <v>0</v>
      </c>
      <c r="R41" s="44">
        <v>0</v>
      </c>
      <c r="S41" s="44">
        <v>0</v>
      </c>
      <c r="T41" s="44">
        <v>0</v>
      </c>
      <c r="U41" s="44">
        <v>0</v>
      </c>
      <c r="V41" s="44">
        <v>0</v>
      </c>
      <c r="W41" s="44">
        <v>0</v>
      </c>
    </row>
    <row r="42" spans="1:23" x14ac:dyDescent="0.25">
      <c r="A42" s="44" t="s">
        <v>78</v>
      </c>
      <c r="B42" s="51" t="s">
        <v>58</v>
      </c>
      <c r="C42" s="56"/>
      <c r="D42" s="44">
        <v>1</v>
      </c>
      <c r="E42" s="44">
        <v>1</v>
      </c>
      <c r="F42" s="44">
        <v>1</v>
      </c>
      <c r="G42" s="44">
        <v>1</v>
      </c>
      <c r="H42" s="44">
        <v>1</v>
      </c>
      <c r="I42" s="44">
        <v>1</v>
      </c>
      <c r="J42" s="44">
        <v>1</v>
      </c>
      <c r="K42" s="44">
        <v>1</v>
      </c>
      <c r="L42" s="44">
        <v>1</v>
      </c>
      <c r="M42" s="85">
        <v>1</v>
      </c>
      <c r="N42" s="86">
        <v>1</v>
      </c>
      <c r="O42" s="44">
        <v>1</v>
      </c>
      <c r="P42" s="44">
        <v>1</v>
      </c>
      <c r="Q42" s="44">
        <v>1</v>
      </c>
      <c r="R42" s="44">
        <v>1</v>
      </c>
      <c r="S42" s="44">
        <v>1</v>
      </c>
      <c r="T42" s="44">
        <v>1</v>
      </c>
      <c r="U42" s="44">
        <v>1</v>
      </c>
      <c r="V42" s="44">
        <v>1</v>
      </c>
      <c r="W42" s="44">
        <v>1</v>
      </c>
    </row>
    <row r="43" spans="1:23" x14ac:dyDescent="0.25">
      <c r="A43" s="44" t="s">
        <v>79</v>
      </c>
      <c r="B43" s="45" t="s">
        <v>61</v>
      </c>
      <c r="C43" s="56"/>
      <c r="D43" s="44">
        <v>1</v>
      </c>
      <c r="E43" s="44">
        <v>1</v>
      </c>
      <c r="F43" s="44">
        <v>0</v>
      </c>
      <c r="G43" s="44">
        <v>0</v>
      </c>
      <c r="H43" s="44">
        <v>0</v>
      </c>
      <c r="I43" s="44">
        <v>0</v>
      </c>
      <c r="J43" s="44">
        <v>0</v>
      </c>
      <c r="K43" s="44">
        <v>0</v>
      </c>
      <c r="L43" s="44">
        <v>0</v>
      </c>
      <c r="M43" s="85">
        <v>0</v>
      </c>
      <c r="N43" s="86">
        <v>0</v>
      </c>
      <c r="O43" s="44">
        <v>0</v>
      </c>
      <c r="P43" s="44">
        <v>0</v>
      </c>
      <c r="Q43" s="44">
        <v>0</v>
      </c>
      <c r="R43" s="44">
        <v>0</v>
      </c>
      <c r="S43" s="44">
        <v>0</v>
      </c>
      <c r="T43" s="44">
        <v>0</v>
      </c>
      <c r="U43" s="44">
        <v>0</v>
      </c>
      <c r="V43" s="44">
        <v>0</v>
      </c>
      <c r="W43" s="44">
        <v>0</v>
      </c>
    </row>
    <row r="44" spans="1:23" x14ac:dyDescent="0.25">
      <c r="A44" s="44" t="s">
        <v>80</v>
      </c>
      <c r="B44" s="45" t="s">
        <v>56</v>
      </c>
      <c r="C44" s="56" t="s">
        <v>88</v>
      </c>
      <c r="D44" s="44">
        <v>1</v>
      </c>
      <c r="E44" s="44">
        <v>1</v>
      </c>
      <c r="F44" s="44">
        <v>1</v>
      </c>
      <c r="G44" s="44">
        <v>1</v>
      </c>
      <c r="H44" s="44">
        <v>1</v>
      </c>
      <c r="I44" s="44">
        <v>1</v>
      </c>
      <c r="J44" s="44">
        <v>1</v>
      </c>
      <c r="K44" s="44">
        <v>0</v>
      </c>
      <c r="L44" s="44">
        <v>0</v>
      </c>
      <c r="M44" s="85">
        <v>0</v>
      </c>
      <c r="N44" s="86">
        <v>0</v>
      </c>
      <c r="O44" s="44">
        <v>0</v>
      </c>
      <c r="P44" s="44">
        <v>0</v>
      </c>
      <c r="Q44" s="44">
        <v>0</v>
      </c>
      <c r="R44" s="44">
        <v>0</v>
      </c>
      <c r="S44" s="44">
        <v>0</v>
      </c>
      <c r="T44" s="44">
        <v>0</v>
      </c>
      <c r="U44" s="44">
        <v>0</v>
      </c>
      <c r="V44" s="44">
        <v>0</v>
      </c>
      <c r="W44" s="44">
        <v>0</v>
      </c>
    </row>
    <row r="45" spans="1:23" x14ac:dyDescent="0.25">
      <c r="A45" s="44" t="s">
        <v>50</v>
      </c>
      <c r="B45" s="45" t="s">
        <v>55</v>
      </c>
      <c r="C45" s="56"/>
      <c r="D45" s="44">
        <v>1</v>
      </c>
      <c r="E45" s="44">
        <v>1</v>
      </c>
      <c r="F45" s="44">
        <v>0</v>
      </c>
      <c r="G45" s="44">
        <v>0</v>
      </c>
      <c r="H45" s="44">
        <v>0</v>
      </c>
      <c r="I45" s="44">
        <v>0</v>
      </c>
      <c r="J45" s="44">
        <v>0</v>
      </c>
      <c r="K45" s="44">
        <v>0</v>
      </c>
      <c r="L45" s="44">
        <v>0</v>
      </c>
      <c r="M45" s="85">
        <v>0</v>
      </c>
      <c r="N45" s="86">
        <v>0</v>
      </c>
      <c r="O45" s="44">
        <v>0</v>
      </c>
      <c r="P45" s="44">
        <v>0</v>
      </c>
      <c r="Q45" s="44">
        <v>0</v>
      </c>
      <c r="R45" s="44">
        <v>0</v>
      </c>
      <c r="S45" s="44">
        <v>0</v>
      </c>
      <c r="T45" s="44">
        <v>0</v>
      </c>
      <c r="U45" s="44">
        <v>0</v>
      </c>
      <c r="V45" s="44">
        <v>0</v>
      </c>
      <c r="W45" s="44">
        <v>0</v>
      </c>
    </row>
    <row r="46" spans="1:23" x14ac:dyDescent="0.25">
      <c r="A46" s="44" t="s">
        <v>51</v>
      </c>
      <c r="B46" s="45" t="s">
        <v>55</v>
      </c>
      <c r="C46" s="56"/>
      <c r="D46" s="44">
        <v>1</v>
      </c>
      <c r="E46" s="44">
        <v>1</v>
      </c>
      <c r="F46" s="44">
        <v>0</v>
      </c>
      <c r="G46" s="44">
        <v>0</v>
      </c>
      <c r="H46" s="44">
        <v>0</v>
      </c>
      <c r="I46" s="44">
        <v>0</v>
      </c>
      <c r="J46" s="44">
        <v>0</v>
      </c>
      <c r="K46" s="44">
        <v>0</v>
      </c>
      <c r="L46" s="44">
        <v>0</v>
      </c>
      <c r="M46" s="85">
        <v>0</v>
      </c>
      <c r="N46" s="86">
        <v>0</v>
      </c>
      <c r="O46" s="44">
        <v>0</v>
      </c>
      <c r="P46" s="44">
        <v>0</v>
      </c>
      <c r="Q46" s="44">
        <v>0</v>
      </c>
      <c r="R46" s="44">
        <v>0</v>
      </c>
      <c r="S46" s="44">
        <v>0</v>
      </c>
      <c r="T46" s="44">
        <v>0</v>
      </c>
      <c r="U46" s="44">
        <v>0</v>
      </c>
      <c r="V46" s="44">
        <v>0</v>
      </c>
      <c r="W46" s="44">
        <v>0</v>
      </c>
    </row>
    <row r="47" spans="1:23" x14ac:dyDescent="0.25">
      <c r="A47" s="44" t="s">
        <v>52</v>
      </c>
      <c r="B47" s="45" t="s">
        <v>55</v>
      </c>
      <c r="C47" s="56"/>
      <c r="D47" s="44">
        <v>1</v>
      </c>
      <c r="E47" s="44">
        <v>1</v>
      </c>
      <c r="F47" s="44">
        <v>0</v>
      </c>
      <c r="G47" s="44">
        <v>0</v>
      </c>
      <c r="H47" s="44">
        <v>0</v>
      </c>
      <c r="I47" s="44">
        <v>0</v>
      </c>
      <c r="J47" s="44">
        <v>0</v>
      </c>
      <c r="K47" s="44">
        <v>0</v>
      </c>
      <c r="L47" s="44">
        <v>0</v>
      </c>
      <c r="M47" s="85">
        <v>0</v>
      </c>
      <c r="N47" s="86">
        <v>0</v>
      </c>
      <c r="O47" s="44">
        <v>0</v>
      </c>
      <c r="P47" s="44">
        <v>0</v>
      </c>
      <c r="Q47" s="44">
        <v>0</v>
      </c>
      <c r="R47" s="44">
        <v>0</v>
      </c>
      <c r="S47" s="44">
        <v>0</v>
      </c>
      <c r="T47" s="44">
        <v>0</v>
      </c>
      <c r="U47" s="44">
        <v>0</v>
      </c>
      <c r="V47" s="44">
        <v>0</v>
      </c>
      <c r="W47" s="44">
        <v>0</v>
      </c>
    </row>
    <row r="48" spans="1:23" x14ac:dyDescent="0.25">
      <c r="A48" s="44" t="s">
        <v>53</v>
      </c>
      <c r="B48" s="45" t="s">
        <v>56</v>
      </c>
      <c r="C48" s="56"/>
      <c r="D48" s="44">
        <v>1</v>
      </c>
      <c r="E48" s="44">
        <v>0</v>
      </c>
      <c r="F48" s="44">
        <v>0</v>
      </c>
      <c r="G48" s="44">
        <v>0</v>
      </c>
      <c r="H48" s="44">
        <v>0</v>
      </c>
      <c r="I48" s="44">
        <v>0</v>
      </c>
      <c r="J48" s="44">
        <v>0</v>
      </c>
      <c r="K48" s="44">
        <v>0</v>
      </c>
      <c r="L48" s="44">
        <v>0</v>
      </c>
      <c r="M48" s="85">
        <v>0</v>
      </c>
      <c r="N48" s="86">
        <v>0</v>
      </c>
      <c r="O48" s="44">
        <v>0</v>
      </c>
      <c r="P48" s="44">
        <v>0</v>
      </c>
      <c r="Q48" s="44">
        <v>0</v>
      </c>
      <c r="R48" s="44">
        <v>0</v>
      </c>
      <c r="S48" s="44">
        <v>0</v>
      </c>
      <c r="T48" s="44">
        <v>0</v>
      </c>
      <c r="U48" s="44">
        <v>0</v>
      </c>
      <c r="V48" s="44">
        <v>0</v>
      </c>
      <c r="W48" s="44">
        <v>0</v>
      </c>
    </row>
    <row r="49" spans="1:23" x14ac:dyDescent="0.25">
      <c r="A49" s="101" t="s">
        <v>107</v>
      </c>
      <c r="B49" s="35" t="str">
        <f>New_missions!B14</f>
        <v>Human Space Flight</v>
      </c>
      <c r="C49" s="35" t="str">
        <f>New_missions!C14</f>
        <v>-</v>
      </c>
      <c r="D49" s="35">
        <f>New_missions!D14+New_missions!D26</f>
        <v>0.1</v>
      </c>
      <c r="E49" s="35">
        <f>New_missions!E14+New_missions!E26</f>
        <v>0.2</v>
      </c>
      <c r="F49" s="35">
        <f>New_missions!F14+New_missions!F26</f>
        <v>0.30000000000000004</v>
      </c>
      <c r="G49" s="35">
        <f>New_missions!G14+New_missions!G26</f>
        <v>0.4</v>
      </c>
      <c r="H49" s="35">
        <f>New_missions!H14+New_missions!H26</f>
        <v>0.5</v>
      </c>
      <c r="I49" s="35">
        <f>New_missions!I14+New_missions!I26</f>
        <v>0.6</v>
      </c>
      <c r="J49" s="35">
        <f>New_missions!J14+New_missions!J26</f>
        <v>0.7</v>
      </c>
      <c r="K49" s="35">
        <f>New_missions!K14+New_missions!K26</f>
        <v>0.79999999999999993</v>
      </c>
      <c r="L49" s="35">
        <f>New_missions!L14+New_missions!L26</f>
        <v>0.89999999999999991</v>
      </c>
      <c r="M49" s="35">
        <f>New_missions!M14+New_missions!M26</f>
        <v>0.99999999999999989</v>
      </c>
      <c r="N49" s="35">
        <f>New_missions!N14+New_missions!N26</f>
        <v>3</v>
      </c>
      <c r="O49" s="35">
        <f>New_missions!O14+New_missions!O26</f>
        <v>3</v>
      </c>
      <c r="P49" s="35">
        <f>New_missions!P14+New_missions!P26</f>
        <v>3</v>
      </c>
      <c r="Q49" s="35">
        <f>New_missions!Q14+New_missions!Q26</f>
        <v>3</v>
      </c>
      <c r="R49" s="35">
        <f>New_missions!R14+New_missions!R26</f>
        <v>3</v>
      </c>
      <c r="S49" s="35">
        <f>New_missions!S14+New_missions!S26</f>
        <v>3</v>
      </c>
      <c r="T49" s="35">
        <f>New_missions!T14+New_missions!T26</f>
        <v>3</v>
      </c>
      <c r="U49" s="35">
        <f>New_missions!U14+New_missions!U26</f>
        <v>3</v>
      </c>
      <c r="V49" s="35">
        <f>New_missions!V14+New_missions!V26</f>
        <v>3</v>
      </c>
      <c r="W49" s="35">
        <f>New_missions!W14+New_missions!W26</f>
        <v>3</v>
      </c>
    </row>
    <row r="50" spans="1:23" x14ac:dyDescent="0.25">
      <c r="A50" s="101" t="s">
        <v>107</v>
      </c>
      <c r="B50" s="35" t="str">
        <f>New_missions!B15</f>
        <v>Near Earth Robotic - LEO Science</v>
      </c>
      <c r="C50" s="35" t="str">
        <f>New_missions!C15</f>
        <v>-</v>
      </c>
      <c r="D50" s="35">
        <f>New_missions!D15+New_missions!D27</f>
        <v>0.5</v>
      </c>
      <c r="E50" s="35">
        <f>New_missions!E15+New_missions!E27</f>
        <v>3</v>
      </c>
      <c r="F50" s="35">
        <f>New_missions!F15+New_missions!F27</f>
        <v>4.5</v>
      </c>
      <c r="G50" s="35">
        <f>New_missions!G15+New_missions!G27</f>
        <v>7</v>
      </c>
      <c r="H50" s="35">
        <f>New_missions!H15+New_missions!H27</f>
        <v>10.5</v>
      </c>
      <c r="I50" s="35">
        <f>New_missions!I15+New_missions!I27</f>
        <v>14</v>
      </c>
      <c r="J50" s="35">
        <f>New_missions!J15+New_missions!J27</f>
        <v>17.5</v>
      </c>
      <c r="K50" s="35">
        <f>New_missions!K15+New_missions!K27</f>
        <v>20</v>
      </c>
      <c r="L50" s="35">
        <f>New_missions!L15+New_missions!L27</f>
        <v>20.5</v>
      </c>
      <c r="M50" s="35">
        <f>New_missions!M15+New_missions!M27</f>
        <v>21</v>
      </c>
      <c r="N50" s="35">
        <f>New_missions!N15+New_missions!N27</f>
        <v>21</v>
      </c>
      <c r="O50" s="35">
        <f>New_missions!O15+New_missions!O27</f>
        <v>21</v>
      </c>
      <c r="P50" s="35">
        <f>New_missions!P15+New_missions!P27</f>
        <v>21</v>
      </c>
      <c r="Q50" s="35">
        <f>New_missions!Q15+New_missions!Q27</f>
        <v>21</v>
      </c>
      <c r="R50" s="35">
        <f>New_missions!R15+New_missions!R27</f>
        <v>21</v>
      </c>
      <c r="S50" s="35">
        <f>New_missions!S15+New_missions!S27</f>
        <v>21</v>
      </c>
      <c r="T50" s="35">
        <f>New_missions!T15+New_missions!T27</f>
        <v>21</v>
      </c>
      <c r="U50" s="35">
        <f>New_missions!U15+New_missions!U27</f>
        <v>21</v>
      </c>
      <c r="V50" s="35">
        <f>New_missions!V15+New_missions!V27</f>
        <v>21</v>
      </c>
      <c r="W50" s="35">
        <f>New_missions!W15+New_missions!W27</f>
        <v>21</v>
      </c>
    </row>
    <row r="51" spans="1:23" x14ac:dyDescent="0.25">
      <c r="A51" s="101" t="s">
        <v>107</v>
      </c>
      <c r="B51" s="35" t="str">
        <f>New_missions!B16</f>
        <v>Near Earth Robotic - GEO and Near Earth</v>
      </c>
      <c r="C51" s="35" t="str">
        <f>New_missions!C16</f>
        <v>-</v>
      </c>
      <c r="D51" s="35">
        <f>New_missions!D16+New_missions!D28</f>
        <v>0.1</v>
      </c>
      <c r="E51" s="35">
        <f>New_missions!E16+New_missions!E28</f>
        <v>0.2</v>
      </c>
      <c r="F51" s="35">
        <f>New_missions!F16+New_missions!F28</f>
        <v>4.3</v>
      </c>
      <c r="G51" s="35">
        <f>New_missions!G16+New_missions!G28</f>
        <v>4.4000000000000004</v>
      </c>
      <c r="H51" s="35">
        <f>New_missions!H16+New_missions!H28</f>
        <v>4.5</v>
      </c>
      <c r="I51" s="35">
        <f>New_missions!I16+New_missions!I28</f>
        <v>4.5999999999999996</v>
      </c>
      <c r="J51" s="35">
        <f>New_missions!J16+New_missions!J28</f>
        <v>4.7</v>
      </c>
      <c r="K51" s="35">
        <f>New_missions!K16+New_missions!K28</f>
        <v>4.8</v>
      </c>
      <c r="L51" s="35">
        <f>New_missions!L16+New_missions!L28</f>
        <v>4.9000000000000004</v>
      </c>
      <c r="M51" s="35">
        <f>New_missions!M16+New_missions!M28</f>
        <v>5</v>
      </c>
      <c r="N51" s="35">
        <f>New_missions!N16+New_missions!N28</f>
        <v>5</v>
      </c>
      <c r="O51" s="35">
        <f>New_missions!O16+New_missions!O28</f>
        <v>5</v>
      </c>
      <c r="P51" s="35">
        <f>New_missions!P16+New_missions!P28</f>
        <v>5</v>
      </c>
      <c r="Q51" s="35">
        <f>New_missions!Q16+New_missions!Q28</f>
        <v>5</v>
      </c>
      <c r="R51" s="35">
        <f>New_missions!R16+New_missions!R28</f>
        <v>5</v>
      </c>
      <c r="S51" s="35">
        <f>New_missions!S16+New_missions!S28</f>
        <v>5</v>
      </c>
      <c r="T51" s="35">
        <f>New_missions!T16+New_missions!T28</f>
        <v>5</v>
      </c>
      <c r="U51" s="35">
        <f>New_missions!U16+New_missions!U28</f>
        <v>5</v>
      </c>
      <c r="V51" s="35">
        <f>New_missions!V16+New_missions!V28</f>
        <v>5</v>
      </c>
      <c r="W51" s="35">
        <f>New_missions!W16+New_missions!W28</f>
        <v>5</v>
      </c>
    </row>
    <row r="52" spans="1:23" x14ac:dyDescent="0.25">
      <c r="A52" s="101" t="s">
        <v>107</v>
      </c>
      <c r="B52" s="35" t="str">
        <f>New_missions!B17</f>
        <v>Deep Space Robotic</v>
      </c>
      <c r="C52" s="35" t="str">
        <f>New_missions!C17</f>
        <v>-</v>
      </c>
      <c r="D52" s="35">
        <f>New_missions!D17+New_missions!D29</f>
        <v>0.1</v>
      </c>
      <c r="E52" s="35">
        <f>New_missions!E17+New_missions!E29</f>
        <v>0.2</v>
      </c>
      <c r="F52" s="35">
        <f>New_missions!F17+New_missions!F29</f>
        <v>0.30000000000000004</v>
      </c>
      <c r="G52" s="35">
        <f>New_missions!G17+New_missions!G29</f>
        <v>0.4</v>
      </c>
      <c r="H52" s="35">
        <f>New_missions!H17+New_missions!H29</f>
        <v>0.5</v>
      </c>
      <c r="I52" s="35">
        <f>New_missions!I17+New_missions!I29</f>
        <v>0.6</v>
      </c>
      <c r="J52" s="35">
        <f>New_missions!J17+New_missions!J29</f>
        <v>0.7</v>
      </c>
      <c r="K52" s="35">
        <f>New_missions!K17+New_missions!K29</f>
        <v>0.79999999999999993</v>
      </c>
      <c r="L52" s="35">
        <f>New_missions!L17+New_missions!L29</f>
        <v>0.89999999999999991</v>
      </c>
      <c r="M52" s="35">
        <f>New_missions!M17+New_missions!M29</f>
        <v>0.99999999999999989</v>
      </c>
      <c r="N52" s="35">
        <f>New_missions!N17+New_missions!N29</f>
        <v>0.99999999999999989</v>
      </c>
      <c r="O52" s="35">
        <f>New_missions!O17+New_missions!O29</f>
        <v>0.99999999999999989</v>
      </c>
      <c r="P52" s="35">
        <f>New_missions!P17+New_missions!P29</f>
        <v>0.99999999999999989</v>
      </c>
      <c r="Q52" s="35">
        <f>New_missions!Q17+New_missions!Q29</f>
        <v>0.99999999999999989</v>
      </c>
      <c r="R52" s="35">
        <f>New_missions!R17+New_missions!R29</f>
        <v>0.99999999999999989</v>
      </c>
      <c r="S52" s="35">
        <f>New_missions!S17+New_missions!S29</f>
        <v>0.99999999999999989</v>
      </c>
      <c r="T52" s="35">
        <f>New_missions!T17+New_missions!T29</f>
        <v>0.99999999999999989</v>
      </c>
      <c r="U52" s="35">
        <f>New_missions!U17+New_missions!U29</f>
        <v>0.99999999999999989</v>
      </c>
      <c r="V52" s="35">
        <f>New_missions!V17+New_missions!V29</f>
        <v>0.99999999999999989</v>
      </c>
      <c r="W52" s="35">
        <f>New_missions!W17+New_missions!W29</f>
        <v>0.99999999999999989</v>
      </c>
    </row>
    <row r="53" spans="1:23" x14ac:dyDescent="0.25">
      <c r="A53" s="101" t="s">
        <v>107</v>
      </c>
      <c r="B53" s="35" t="str">
        <f>New_missions!B18</f>
        <v>Near Earth Robotic - Low Latency &amp; Complex Needs</v>
      </c>
      <c r="C53" s="35" t="str">
        <f>New_missions!C18</f>
        <v>-</v>
      </c>
      <c r="D53" s="35">
        <f>New_missions!D18+New_missions!D30</f>
        <v>0</v>
      </c>
      <c r="E53" s="35">
        <f>New_missions!E18+New_missions!E30</f>
        <v>0</v>
      </c>
      <c r="F53" s="35">
        <f>New_missions!F18+New_missions!F30</f>
        <v>0</v>
      </c>
      <c r="G53" s="35">
        <f>New_missions!G18+New_missions!G30</f>
        <v>0</v>
      </c>
      <c r="H53" s="35">
        <f>New_missions!H18+New_missions!H30</f>
        <v>1</v>
      </c>
      <c r="I53" s="35">
        <f>New_missions!I18+New_missions!I30</f>
        <v>1</v>
      </c>
      <c r="J53" s="35">
        <f>New_missions!J18+New_missions!J30</f>
        <v>1</v>
      </c>
      <c r="K53" s="35">
        <f>New_missions!K18+New_missions!K30</f>
        <v>1</v>
      </c>
      <c r="L53" s="35">
        <f>New_missions!L18+New_missions!L30</f>
        <v>1</v>
      </c>
      <c r="M53" s="35">
        <f>New_missions!M18+New_missions!M30</f>
        <v>1</v>
      </c>
      <c r="N53" s="35">
        <f>New_missions!N18+New_missions!N30</f>
        <v>1</v>
      </c>
      <c r="O53" s="35">
        <f>New_missions!O18+New_missions!O30</f>
        <v>1</v>
      </c>
      <c r="P53" s="35">
        <f>New_missions!P18+New_missions!P30</f>
        <v>1</v>
      </c>
      <c r="Q53" s="35">
        <f>New_missions!Q18+New_missions!Q30</f>
        <v>1</v>
      </c>
      <c r="R53" s="35">
        <f>New_missions!R18+New_missions!R30</f>
        <v>1</v>
      </c>
      <c r="S53" s="35">
        <f>New_missions!S18+New_missions!S30</f>
        <v>1</v>
      </c>
      <c r="T53" s="35">
        <f>New_missions!T18+New_missions!T30</f>
        <v>1</v>
      </c>
      <c r="U53" s="35">
        <f>New_missions!U18+New_missions!U30</f>
        <v>1</v>
      </c>
      <c r="V53" s="35">
        <f>New_missions!V18+New_missions!V30</f>
        <v>1</v>
      </c>
      <c r="W53" s="35">
        <f>New_missions!W18+New_missions!W30</f>
        <v>1</v>
      </c>
    </row>
    <row r="54" spans="1:23" x14ac:dyDescent="0.25">
      <c r="A54" s="101" t="s">
        <v>107</v>
      </c>
      <c r="B54" s="35" t="str">
        <f>New_missions!B19</f>
        <v>Mission Operations</v>
      </c>
      <c r="C54" s="35" t="str">
        <f>New_missions!C19</f>
        <v>-</v>
      </c>
      <c r="D54" s="35">
        <f>New_missions!D19+New_missions!D31</f>
        <v>0</v>
      </c>
      <c r="E54" s="35">
        <f>New_missions!E19+New_missions!E31</f>
        <v>0</v>
      </c>
      <c r="F54" s="35">
        <f>New_missions!F19+New_missions!F31</f>
        <v>0</v>
      </c>
      <c r="G54" s="35">
        <f>New_missions!G19+New_missions!G31</f>
        <v>0</v>
      </c>
      <c r="H54" s="35">
        <f>New_missions!H19+New_missions!H31</f>
        <v>0</v>
      </c>
      <c r="I54" s="35">
        <f>New_missions!I19+New_missions!I31</f>
        <v>0</v>
      </c>
      <c r="J54" s="35">
        <f>New_missions!J19+New_missions!J31</f>
        <v>0</v>
      </c>
      <c r="K54" s="35">
        <f>New_missions!K19+New_missions!K31</f>
        <v>0</v>
      </c>
      <c r="L54" s="35">
        <f>New_missions!L19+New_missions!L31</f>
        <v>0</v>
      </c>
      <c r="M54" s="35">
        <f>New_missions!M19+New_missions!M31</f>
        <v>0</v>
      </c>
      <c r="N54" s="35">
        <f>New_missions!N19+New_missions!N31</f>
        <v>0</v>
      </c>
      <c r="O54" s="35">
        <f>New_missions!O19+New_missions!O31</f>
        <v>0</v>
      </c>
      <c r="P54" s="35">
        <f>New_missions!P19+New_missions!P31</f>
        <v>0</v>
      </c>
      <c r="Q54" s="35">
        <f>New_missions!Q19+New_missions!Q31</f>
        <v>0</v>
      </c>
      <c r="R54" s="35">
        <f>New_missions!R19+New_missions!R31</f>
        <v>0</v>
      </c>
      <c r="S54" s="35">
        <f>New_missions!S19+New_missions!S31</f>
        <v>0</v>
      </c>
      <c r="T54" s="35">
        <f>New_missions!T19+New_missions!T31</f>
        <v>0</v>
      </c>
      <c r="U54" s="35">
        <f>New_missions!U19+New_missions!U31</f>
        <v>0</v>
      </c>
      <c r="V54" s="35">
        <f>New_missions!V19+New_missions!V31</f>
        <v>0</v>
      </c>
      <c r="W54" s="35">
        <f>New_missions!W19+New_missions!W31</f>
        <v>0</v>
      </c>
    </row>
    <row r="55" spans="1:23" x14ac:dyDescent="0.25">
      <c r="A55" s="101" t="s">
        <v>107</v>
      </c>
      <c r="B55" s="35" t="str">
        <f>New_missions!B20</f>
        <v>Launch Events</v>
      </c>
      <c r="C55" s="35" t="str">
        <f>New_missions!C20</f>
        <v>-</v>
      </c>
      <c r="D55" s="35">
        <f>New_missions!D20+New_missions!D32</f>
        <v>0.2</v>
      </c>
      <c r="E55" s="35">
        <f>New_missions!E20+New_missions!E32</f>
        <v>0.4</v>
      </c>
      <c r="F55" s="35">
        <f>New_missions!F20+New_missions!F32</f>
        <v>0.60000000000000009</v>
      </c>
      <c r="G55" s="35">
        <f>New_missions!G20+New_missions!G32</f>
        <v>0.8</v>
      </c>
      <c r="H55" s="35">
        <f>New_missions!H20+New_missions!H32</f>
        <v>2</v>
      </c>
      <c r="I55" s="35">
        <f>New_missions!I20+New_missions!I32</f>
        <v>2.2000000000000002</v>
      </c>
      <c r="J55" s="35">
        <f>New_missions!J20+New_missions!J32</f>
        <v>2.4</v>
      </c>
      <c r="K55" s="35">
        <f>New_missions!K20+New_missions!K32</f>
        <v>2.5999999999999996</v>
      </c>
      <c r="L55" s="35">
        <f>New_missions!L20+New_missions!L32</f>
        <v>2.8</v>
      </c>
      <c r="M55" s="35">
        <f>New_missions!M20+New_missions!M32</f>
        <v>3</v>
      </c>
      <c r="N55" s="35">
        <f>New_missions!N20+New_missions!N32</f>
        <v>3</v>
      </c>
      <c r="O55" s="35">
        <f>New_missions!O20+New_missions!O32</f>
        <v>3</v>
      </c>
      <c r="P55" s="35">
        <f>New_missions!P20+New_missions!P32</f>
        <v>3</v>
      </c>
      <c r="Q55" s="35">
        <f>New_missions!Q20+New_missions!Q32</f>
        <v>3</v>
      </c>
      <c r="R55" s="35">
        <f>New_missions!R20+New_missions!R32</f>
        <v>3</v>
      </c>
      <c r="S55" s="35">
        <f>New_missions!S20+New_missions!S32</f>
        <v>3</v>
      </c>
      <c r="T55" s="35">
        <f>New_missions!T20+New_missions!T32</f>
        <v>3</v>
      </c>
      <c r="U55" s="35">
        <f>New_missions!U20+New_missions!U32</f>
        <v>3</v>
      </c>
      <c r="V55" s="35">
        <f>New_missions!V20+New_missions!V32</f>
        <v>3</v>
      </c>
      <c r="W55" s="35">
        <f>New_missions!W20+New_missions!W32</f>
        <v>3</v>
      </c>
    </row>
    <row r="56" spans="1:23" x14ac:dyDescent="0.25">
      <c r="A56" s="101" t="s">
        <v>107</v>
      </c>
      <c r="B56" s="35" t="str">
        <f>New_missions!B21</f>
        <v>Terrestrial &amp; Aerial</v>
      </c>
      <c r="C56" s="35" t="str">
        <f>New_missions!C21</f>
        <v>-</v>
      </c>
      <c r="D56" s="35">
        <f>New_missions!D21+New_missions!D33</f>
        <v>0.2</v>
      </c>
      <c r="E56" s="35">
        <f>New_missions!E21+New_missions!E33</f>
        <v>1.4</v>
      </c>
      <c r="F56" s="35">
        <f>New_missions!F21+New_missions!F33</f>
        <v>1.6</v>
      </c>
      <c r="G56" s="35">
        <f>New_missions!G21+New_missions!G33</f>
        <v>1.8</v>
      </c>
      <c r="H56" s="35">
        <f>New_missions!H21+New_missions!H33</f>
        <v>2</v>
      </c>
      <c r="I56" s="35">
        <f>New_missions!I21+New_missions!I33</f>
        <v>3.2</v>
      </c>
      <c r="J56" s="35">
        <f>New_missions!J21+New_missions!J33</f>
        <v>3.4</v>
      </c>
      <c r="K56" s="35">
        <f>New_missions!K21+New_missions!K33</f>
        <v>3.5999999999999996</v>
      </c>
      <c r="L56" s="35">
        <f>New_missions!L21+New_missions!L33</f>
        <v>3.8</v>
      </c>
      <c r="M56" s="35">
        <f>New_missions!M21+New_missions!M33</f>
        <v>4</v>
      </c>
      <c r="N56" s="35">
        <f>New_missions!N21+New_missions!N33</f>
        <v>4</v>
      </c>
      <c r="O56" s="35">
        <f>New_missions!O21+New_missions!O33</f>
        <v>4</v>
      </c>
      <c r="P56" s="35">
        <f>New_missions!P21+New_missions!P33</f>
        <v>4</v>
      </c>
      <c r="Q56" s="35">
        <f>New_missions!Q21+New_missions!Q33</f>
        <v>4</v>
      </c>
      <c r="R56" s="35">
        <f>New_missions!R21+New_missions!R33</f>
        <v>4</v>
      </c>
      <c r="S56" s="35">
        <f>New_missions!S21+New_missions!S33</f>
        <v>4</v>
      </c>
      <c r="T56" s="35">
        <f>New_missions!T21+New_missions!T33</f>
        <v>4</v>
      </c>
      <c r="U56" s="35">
        <f>New_missions!U21+New_missions!U33</f>
        <v>4</v>
      </c>
      <c r="V56" s="35">
        <f>New_missions!V21+New_missions!V33</f>
        <v>4</v>
      </c>
      <c r="W56" s="35">
        <f>New_missions!W21+New_missions!W33</f>
        <v>4</v>
      </c>
    </row>
    <row r="57" spans="1:23" x14ac:dyDescent="0.25">
      <c r="A57" s="63"/>
      <c r="B57" s="102"/>
    </row>
    <row r="58" spans="1:23" x14ac:dyDescent="0.25">
      <c r="A58" s="63"/>
      <c r="B58" s="102"/>
      <c r="D58" s="104">
        <f>SUM(D2:D56)</f>
        <v>43.20000000000001</v>
      </c>
      <c r="E58" s="104">
        <f>SUM(E2:E56)</f>
        <v>43.400000000000006</v>
      </c>
      <c r="F58" s="104">
        <f t="shared" ref="F58:W58" si="0">SUM(F2:F56)</f>
        <v>43.599999999999994</v>
      </c>
      <c r="G58" s="104">
        <f t="shared" si="0"/>
        <v>43.79999999999999</v>
      </c>
      <c r="H58" s="104">
        <f t="shared" si="0"/>
        <v>45</v>
      </c>
      <c r="I58" s="104">
        <f t="shared" si="0"/>
        <v>46.20000000000001</v>
      </c>
      <c r="J58" s="104">
        <f t="shared" si="0"/>
        <v>47.400000000000006</v>
      </c>
      <c r="K58" s="104">
        <f t="shared" si="0"/>
        <v>48.599999999999994</v>
      </c>
      <c r="L58" s="104">
        <f t="shared" si="0"/>
        <v>49.79999999999999</v>
      </c>
      <c r="M58" s="105">
        <f t="shared" si="0"/>
        <v>51</v>
      </c>
      <c r="N58" s="104">
        <f t="shared" si="0"/>
        <v>51</v>
      </c>
      <c r="O58" s="104">
        <f t="shared" si="0"/>
        <v>51</v>
      </c>
      <c r="P58" s="104">
        <f t="shared" si="0"/>
        <v>51</v>
      </c>
      <c r="Q58" s="104">
        <f t="shared" si="0"/>
        <v>51</v>
      </c>
      <c r="R58" s="104">
        <f t="shared" si="0"/>
        <v>51</v>
      </c>
      <c r="S58" s="104">
        <f t="shared" si="0"/>
        <v>51</v>
      </c>
      <c r="T58" s="104">
        <f t="shared" si="0"/>
        <v>51</v>
      </c>
      <c r="U58" s="104">
        <f t="shared" si="0"/>
        <v>51</v>
      </c>
      <c r="V58" s="104">
        <f t="shared" si="0"/>
        <v>51</v>
      </c>
      <c r="W58" s="104">
        <f t="shared" si="0"/>
        <v>51</v>
      </c>
    </row>
    <row r="59" spans="1:23" ht="14.4" thickBot="1" x14ac:dyDescent="0.3">
      <c r="B59" s="2" t="s">
        <v>8</v>
      </c>
    </row>
    <row r="60" spans="1:23" x14ac:dyDescent="0.25">
      <c r="B60" s="71" t="s">
        <v>101</v>
      </c>
      <c r="D60" s="72">
        <f>D1</f>
        <v>2021</v>
      </c>
      <c r="E60" s="72">
        <f t="shared" ref="E60:W60" si="1">E1</f>
        <v>2022</v>
      </c>
      <c r="F60" s="72">
        <f t="shared" si="1"/>
        <v>2023</v>
      </c>
      <c r="G60" s="72">
        <f t="shared" si="1"/>
        <v>2024</v>
      </c>
      <c r="H60" s="72">
        <f t="shared" si="1"/>
        <v>2025</v>
      </c>
      <c r="I60" s="72">
        <f t="shared" si="1"/>
        <v>2026</v>
      </c>
      <c r="J60" s="72">
        <f t="shared" si="1"/>
        <v>2027</v>
      </c>
      <c r="K60" s="72">
        <f t="shared" si="1"/>
        <v>2028</v>
      </c>
      <c r="L60" s="72">
        <f t="shared" si="1"/>
        <v>2029</v>
      </c>
      <c r="M60" s="87">
        <f t="shared" si="1"/>
        <v>2030</v>
      </c>
      <c r="N60" s="88">
        <f t="shared" si="1"/>
        <v>2031</v>
      </c>
      <c r="O60" s="72">
        <f t="shared" si="1"/>
        <v>2032</v>
      </c>
      <c r="P60" s="72">
        <f t="shared" si="1"/>
        <v>2033</v>
      </c>
      <c r="Q60" s="72">
        <f t="shared" si="1"/>
        <v>2034</v>
      </c>
      <c r="R60" s="72">
        <f t="shared" si="1"/>
        <v>2035</v>
      </c>
      <c r="S60" s="72">
        <f t="shared" si="1"/>
        <v>2036</v>
      </c>
      <c r="T60" s="72">
        <f t="shared" si="1"/>
        <v>2037</v>
      </c>
      <c r="U60" s="72">
        <f t="shared" si="1"/>
        <v>2038</v>
      </c>
      <c r="V60" s="72">
        <f t="shared" si="1"/>
        <v>2039</v>
      </c>
      <c r="W60" s="72">
        <f t="shared" si="1"/>
        <v>2040</v>
      </c>
    </row>
    <row r="61" spans="1:23" x14ac:dyDescent="0.25">
      <c r="B61" s="47" t="s">
        <v>58</v>
      </c>
      <c r="D61" s="48">
        <f>SUMIF($B$2:$B$56,$B61,D$2:D$56)</f>
        <v>6.1</v>
      </c>
      <c r="E61" s="48">
        <f t="shared" ref="E61:W68" si="2">SUMIF($B$2:$B$56,$B61,E$2:E$56)</f>
        <v>6.2</v>
      </c>
      <c r="F61" s="48">
        <f t="shared" si="2"/>
        <v>6.3</v>
      </c>
      <c r="G61" s="48">
        <f t="shared" si="2"/>
        <v>6.4</v>
      </c>
      <c r="H61" s="48">
        <f t="shared" si="2"/>
        <v>6.5</v>
      </c>
      <c r="I61" s="48">
        <f t="shared" si="2"/>
        <v>6.6</v>
      </c>
      <c r="J61" s="48">
        <f t="shared" si="2"/>
        <v>6.7</v>
      </c>
      <c r="K61" s="48">
        <f t="shared" si="2"/>
        <v>6.8</v>
      </c>
      <c r="L61" s="48">
        <f>SUMIF($B$2:$B$56,$B61,L$2:L$56)</f>
        <v>6.9</v>
      </c>
      <c r="M61" s="48">
        <f t="shared" si="2"/>
        <v>7</v>
      </c>
      <c r="N61" s="48">
        <f t="shared" si="2"/>
        <v>7</v>
      </c>
      <c r="O61" s="48">
        <f t="shared" si="2"/>
        <v>7</v>
      </c>
      <c r="P61" s="48">
        <f t="shared" si="2"/>
        <v>7</v>
      </c>
      <c r="Q61" s="48">
        <f t="shared" si="2"/>
        <v>7</v>
      </c>
      <c r="R61" s="48">
        <f t="shared" si="2"/>
        <v>7</v>
      </c>
      <c r="S61" s="48">
        <f t="shared" si="2"/>
        <v>7</v>
      </c>
      <c r="T61" s="48">
        <f t="shared" si="2"/>
        <v>7</v>
      </c>
      <c r="U61" s="48">
        <f t="shared" si="2"/>
        <v>7</v>
      </c>
      <c r="V61" s="48">
        <f t="shared" si="2"/>
        <v>7</v>
      </c>
      <c r="W61" s="48">
        <f t="shared" si="2"/>
        <v>7</v>
      </c>
    </row>
    <row r="62" spans="1:23" x14ac:dyDescent="0.25">
      <c r="B62" s="47" t="s">
        <v>56</v>
      </c>
      <c r="D62" s="48">
        <f t="shared" ref="D62:S68" si="3">SUMIF($B$2:$B$56,$B62,D$2:D$56)</f>
        <v>17.5</v>
      </c>
      <c r="E62" s="48">
        <f t="shared" si="3"/>
        <v>18</v>
      </c>
      <c r="F62" s="48">
        <f t="shared" si="3"/>
        <v>18.5</v>
      </c>
      <c r="G62" s="48">
        <f t="shared" si="3"/>
        <v>19</v>
      </c>
      <c r="H62" s="48">
        <f t="shared" si="3"/>
        <v>19.5</v>
      </c>
      <c r="I62" s="48">
        <f t="shared" si="3"/>
        <v>20</v>
      </c>
      <c r="J62" s="48">
        <f t="shared" si="3"/>
        <v>20.5</v>
      </c>
      <c r="K62" s="48">
        <f t="shared" si="3"/>
        <v>21</v>
      </c>
      <c r="L62" s="48">
        <f t="shared" si="3"/>
        <v>21.5</v>
      </c>
      <c r="M62" s="48">
        <f t="shared" si="3"/>
        <v>22</v>
      </c>
      <c r="N62" s="48">
        <f t="shared" si="3"/>
        <v>22</v>
      </c>
      <c r="O62" s="48">
        <f t="shared" si="3"/>
        <v>22</v>
      </c>
      <c r="P62" s="48">
        <f t="shared" si="3"/>
        <v>22</v>
      </c>
      <c r="Q62" s="48">
        <f t="shared" si="3"/>
        <v>22</v>
      </c>
      <c r="R62" s="48">
        <f t="shared" si="3"/>
        <v>22</v>
      </c>
      <c r="S62" s="48">
        <f t="shared" si="3"/>
        <v>22</v>
      </c>
      <c r="T62" s="48">
        <f t="shared" si="2"/>
        <v>22</v>
      </c>
      <c r="U62" s="48">
        <f t="shared" si="2"/>
        <v>22</v>
      </c>
      <c r="V62" s="48">
        <f t="shared" si="2"/>
        <v>22</v>
      </c>
      <c r="W62" s="48">
        <f t="shared" si="2"/>
        <v>22</v>
      </c>
    </row>
    <row r="63" spans="1:23" x14ac:dyDescent="0.25">
      <c r="B63" s="47" t="s">
        <v>55</v>
      </c>
      <c r="D63" s="48">
        <f t="shared" si="3"/>
        <v>8.1</v>
      </c>
      <c r="E63" s="48">
        <f t="shared" si="2"/>
        <v>8.1999999999999993</v>
      </c>
      <c r="F63" s="48">
        <f t="shared" si="2"/>
        <v>8.3000000000000007</v>
      </c>
      <c r="G63" s="48">
        <f t="shared" si="2"/>
        <v>8.4</v>
      </c>
      <c r="H63" s="48">
        <f t="shared" si="2"/>
        <v>8.5</v>
      </c>
      <c r="I63" s="48">
        <f t="shared" si="2"/>
        <v>8.6</v>
      </c>
      <c r="J63" s="48">
        <f t="shared" si="2"/>
        <v>8.6999999999999993</v>
      </c>
      <c r="K63" s="48">
        <f t="shared" si="2"/>
        <v>8.8000000000000007</v>
      </c>
      <c r="L63" s="48">
        <f t="shared" si="2"/>
        <v>8.9</v>
      </c>
      <c r="M63" s="48">
        <f t="shared" si="2"/>
        <v>9</v>
      </c>
      <c r="N63" s="48">
        <f t="shared" si="2"/>
        <v>9</v>
      </c>
      <c r="O63" s="48">
        <f t="shared" si="2"/>
        <v>9</v>
      </c>
      <c r="P63" s="48">
        <f t="shared" si="2"/>
        <v>9</v>
      </c>
      <c r="Q63" s="48">
        <f t="shared" si="2"/>
        <v>9</v>
      </c>
      <c r="R63" s="48">
        <f t="shared" si="2"/>
        <v>9</v>
      </c>
      <c r="S63" s="48">
        <f t="shared" si="2"/>
        <v>9</v>
      </c>
      <c r="T63" s="48">
        <f t="shared" si="2"/>
        <v>9</v>
      </c>
      <c r="U63" s="48">
        <f t="shared" si="2"/>
        <v>9</v>
      </c>
      <c r="V63" s="48">
        <f t="shared" si="2"/>
        <v>9</v>
      </c>
      <c r="W63" s="48">
        <f t="shared" si="2"/>
        <v>9</v>
      </c>
    </row>
    <row r="64" spans="1:23" x14ac:dyDescent="0.25">
      <c r="B64" s="47" t="s">
        <v>99</v>
      </c>
      <c r="D64" s="48">
        <f t="shared" si="3"/>
        <v>0.1</v>
      </c>
      <c r="E64" s="48">
        <f t="shared" si="2"/>
        <v>0.2</v>
      </c>
      <c r="F64" s="48">
        <f t="shared" si="2"/>
        <v>0.30000000000000004</v>
      </c>
      <c r="G64" s="48">
        <f t="shared" si="2"/>
        <v>0.4</v>
      </c>
      <c r="H64" s="48">
        <f t="shared" si="2"/>
        <v>0.5</v>
      </c>
      <c r="I64" s="48">
        <f t="shared" si="2"/>
        <v>0.6</v>
      </c>
      <c r="J64" s="48">
        <f t="shared" si="2"/>
        <v>0.7</v>
      </c>
      <c r="K64" s="48">
        <f t="shared" si="2"/>
        <v>0.79999999999999993</v>
      </c>
      <c r="L64" s="48">
        <f t="shared" si="2"/>
        <v>0.89999999999999991</v>
      </c>
      <c r="M64" s="48">
        <f t="shared" si="2"/>
        <v>0.99999999999999989</v>
      </c>
      <c r="N64" s="48">
        <f t="shared" si="2"/>
        <v>0.99999999999999989</v>
      </c>
      <c r="O64" s="48">
        <f t="shared" si="2"/>
        <v>0.99999999999999989</v>
      </c>
      <c r="P64" s="48">
        <f t="shared" si="2"/>
        <v>0.99999999999999989</v>
      </c>
      <c r="Q64" s="48">
        <f t="shared" si="2"/>
        <v>0.99999999999999989</v>
      </c>
      <c r="R64" s="48">
        <f t="shared" si="2"/>
        <v>0.99999999999999989</v>
      </c>
      <c r="S64" s="48">
        <f t="shared" si="2"/>
        <v>0.99999999999999989</v>
      </c>
      <c r="T64" s="48">
        <f t="shared" si="2"/>
        <v>0.99999999999999989</v>
      </c>
      <c r="U64" s="48">
        <f t="shared" si="2"/>
        <v>0.99999999999999989</v>
      </c>
      <c r="V64" s="48">
        <f t="shared" si="2"/>
        <v>0.99999999999999989</v>
      </c>
      <c r="W64" s="48">
        <f t="shared" si="2"/>
        <v>0.99999999999999989</v>
      </c>
    </row>
    <row r="65" spans="1:23" x14ac:dyDescent="0.25">
      <c r="B65" s="47" t="s">
        <v>59</v>
      </c>
      <c r="D65" s="48">
        <f t="shared" si="3"/>
        <v>1</v>
      </c>
      <c r="E65" s="48">
        <f t="shared" si="2"/>
        <v>1</v>
      </c>
      <c r="F65" s="48">
        <f t="shared" si="2"/>
        <v>1</v>
      </c>
      <c r="G65" s="48">
        <f t="shared" si="2"/>
        <v>1</v>
      </c>
      <c r="H65" s="48">
        <f t="shared" si="2"/>
        <v>1</v>
      </c>
      <c r="I65" s="48">
        <f t="shared" si="2"/>
        <v>1</v>
      </c>
      <c r="J65" s="48">
        <f t="shared" si="2"/>
        <v>1</v>
      </c>
      <c r="K65" s="48">
        <f t="shared" si="2"/>
        <v>1</v>
      </c>
      <c r="L65" s="48">
        <f t="shared" si="2"/>
        <v>1</v>
      </c>
      <c r="M65" s="48">
        <f t="shared" si="2"/>
        <v>1</v>
      </c>
      <c r="N65" s="48">
        <f t="shared" si="2"/>
        <v>1</v>
      </c>
      <c r="O65" s="48">
        <f t="shared" si="2"/>
        <v>1</v>
      </c>
      <c r="P65" s="48">
        <f t="shared" si="2"/>
        <v>1</v>
      </c>
      <c r="Q65" s="48">
        <f t="shared" si="2"/>
        <v>1</v>
      </c>
      <c r="R65" s="48">
        <f t="shared" si="2"/>
        <v>1</v>
      </c>
      <c r="S65" s="48">
        <f t="shared" si="2"/>
        <v>1</v>
      </c>
      <c r="T65" s="48">
        <f t="shared" si="2"/>
        <v>1</v>
      </c>
      <c r="U65" s="48">
        <f t="shared" si="2"/>
        <v>1</v>
      </c>
      <c r="V65" s="48">
        <f t="shared" si="2"/>
        <v>1</v>
      </c>
      <c r="W65" s="48">
        <f t="shared" si="2"/>
        <v>1</v>
      </c>
    </row>
    <row r="66" spans="1:23" x14ac:dyDescent="0.25">
      <c r="B66" s="47" t="s">
        <v>100</v>
      </c>
      <c r="D66" s="48">
        <f t="shared" si="3"/>
        <v>0</v>
      </c>
      <c r="E66" s="48">
        <f t="shared" si="2"/>
        <v>0</v>
      </c>
      <c r="F66" s="48">
        <f t="shared" si="2"/>
        <v>0</v>
      </c>
      <c r="G66" s="48">
        <f t="shared" si="2"/>
        <v>0</v>
      </c>
      <c r="H66" s="48">
        <f t="shared" si="2"/>
        <v>0</v>
      </c>
      <c r="I66" s="48">
        <f t="shared" si="2"/>
        <v>0</v>
      </c>
      <c r="J66" s="48">
        <f t="shared" si="2"/>
        <v>0</v>
      </c>
      <c r="K66" s="48">
        <f t="shared" si="2"/>
        <v>0</v>
      </c>
      <c r="L66" s="48">
        <f t="shared" si="2"/>
        <v>0</v>
      </c>
      <c r="M66" s="48">
        <f t="shared" si="2"/>
        <v>0</v>
      </c>
      <c r="N66" s="48">
        <f t="shared" si="2"/>
        <v>0</v>
      </c>
      <c r="O66" s="48">
        <f t="shared" si="2"/>
        <v>0</v>
      </c>
      <c r="P66" s="48">
        <f t="shared" si="2"/>
        <v>0</v>
      </c>
      <c r="Q66" s="48">
        <f t="shared" si="2"/>
        <v>0</v>
      </c>
      <c r="R66" s="48">
        <f t="shared" si="2"/>
        <v>0</v>
      </c>
      <c r="S66" s="48">
        <f t="shared" si="2"/>
        <v>0</v>
      </c>
      <c r="T66" s="48">
        <f t="shared" si="2"/>
        <v>0</v>
      </c>
      <c r="U66" s="48">
        <f t="shared" si="2"/>
        <v>0</v>
      </c>
      <c r="V66" s="48">
        <f t="shared" si="2"/>
        <v>0</v>
      </c>
      <c r="W66" s="48">
        <f t="shared" si="2"/>
        <v>0</v>
      </c>
    </row>
    <row r="67" spans="1:23" x14ac:dyDescent="0.25">
      <c r="B67" s="47" t="s">
        <v>57</v>
      </c>
      <c r="D67" s="48">
        <f t="shared" si="3"/>
        <v>3.2</v>
      </c>
      <c r="E67" s="48">
        <f t="shared" si="2"/>
        <v>3.4</v>
      </c>
      <c r="F67" s="48">
        <f t="shared" si="2"/>
        <v>3.6</v>
      </c>
      <c r="G67" s="48">
        <f t="shared" si="2"/>
        <v>3.8</v>
      </c>
      <c r="H67" s="48">
        <f t="shared" si="2"/>
        <v>4</v>
      </c>
      <c r="I67" s="48">
        <f t="shared" si="2"/>
        <v>4.2</v>
      </c>
      <c r="J67" s="48">
        <f t="shared" si="2"/>
        <v>4.4000000000000004</v>
      </c>
      <c r="K67" s="48">
        <f t="shared" si="2"/>
        <v>4.5999999999999996</v>
      </c>
      <c r="L67" s="48">
        <f t="shared" si="2"/>
        <v>4.8</v>
      </c>
      <c r="M67" s="48">
        <f t="shared" si="2"/>
        <v>5</v>
      </c>
      <c r="N67" s="48">
        <f t="shared" si="2"/>
        <v>5</v>
      </c>
      <c r="O67" s="48">
        <f t="shared" si="2"/>
        <v>5</v>
      </c>
      <c r="P67" s="48">
        <f t="shared" si="2"/>
        <v>5</v>
      </c>
      <c r="Q67" s="48">
        <f t="shared" si="2"/>
        <v>5</v>
      </c>
      <c r="R67" s="48">
        <f t="shared" si="2"/>
        <v>5</v>
      </c>
      <c r="S67" s="48">
        <f t="shared" si="2"/>
        <v>5</v>
      </c>
      <c r="T67" s="48">
        <f t="shared" si="2"/>
        <v>5</v>
      </c>
      <c r="U67" s="48">
        <f t="shared" si="2"/>
        <v>5</v>
      </c>
      <c r="V67" s="48">
        <f t="shared" si="2"/>
        <v>5</v>
      </c>
      <c r="W67" s="48">
        <f t="shared" si="2"/>
        <v>5</v>
      </c>
    </row>
    <row r="68" spans="1:23" ht="14.4" thickBot="1" x14ac:dyDescent="0.3">
      <c r="B68" s="53" t="s">
        <v>60</v>
      </c>
      <c r="D68" s="48">
        <f t="shared" si="3"/>
        <v>3.2</v>
      </c>
      <c r="E68" s="48">
        <f t="shared" si="2"/>
        <v>3.4</v>
      </c>
      <c r="F68" s="48">
        <f t="shared" si="2"/>
        <v>3.6</v>
      </c>
      <c r="G68" s="48">
        <f t="shared" si="2"/>
        <v>3.8</v>
      </c>
      <c r="H68" s="48">
        <f t="shared" si="2"/>
        <v>4</v>
      </c>
      <c r="I68" s="48">
        <f t="shared" si="2"/>
        <v>4.2</v>
      </c>
      <c r="J68" s="48">
        <f t="shared" si="2"/>
        <v>4.4000000000000004</v>
      </c>
      <c r="K68" s="48">
        <f t="shared" si="2"/>
        <v>4.5999999999999996</v>
      </c>
      <c r="L68" s="48">
        <f t="shared" si="2"/>
        <v>4.8</v>
      </c>
      <c r="M68" s="48">
        <f t="shared" si="2"/>
        <v>5</v>
      </c>
      <c r="N68" s="48">
        <f t="shared" si="2"/>
        <v>5</v>
      </c>
      <c r="O68" s="48">
        <f t="shared" si="2"/>
        <v>5</v>
      </c>
      <c r="P68" s="48">
        <f t="shared" si="2"/>
        <v>5</v>
      </c>
      <c r="Q68" s="48">
        <f t="shared" si="2"/>
        <v>5</v>
      </c>
      <c r="R68" s="48">
        <f t="shared" si="2"/>
        <v>5</v>
      </c>
      <c r="S68" s="48">
        <f t="shared" si="2"/>
        <v>5</v>
      </c>
      <c r="T68" s="48">
        <f t="shared" si="2"/>
        <v>5</v>
      </c>
      <c r="U68" s="48">
        <f t="shared" si="2"/>
        <v>5</v>
      </c>
      <c r="V68" s="48">
        <f t="shared" si="2"/>
        <v>5</v>
      </c>
      <c r="W68" s="48">
        <f t="shared" si="2"/>
        <v>5</v>
      </c>
    </row>
    <row r="70" spans="1:23" x14ac:dyDescent="0.25">
      <c r="D70" s="106">
        <f>SUM(D61:D68)</f>
        <v>39.20000000000001</v>
      </c>
      <c r="E70" s="106">
        <f t="shared" ref="E70:W70" si="4">SUM(E61:E68)</f>
        <v>40.4</v>
      </c>
      <c r="F70" s="106">
        <f t="shared" si="4"/>
        <v>41.6</v>
      </c>
      <c r="G70" s="106">
        <f t="shared" si="4"/>
        <v>42.79999999999999</v>
      </c>
      <c r="H70" s="106">
        <f t="shared" si="4"/>
        <v>44</v>
      </c>
      <c r="I70" s="106">
        <f t="shared" si="4"/>
        <v>45.20000000000001</v>
      </c>
      <c r="J70" s="106">
        <f t="shared" si="4"/>
        <v>46.4</v>
      </c>
      <c r="K70" s="106">
        <f t="shared" si="4"/>
        <v>47.6</v>
      </c>
      <c r="L70" s="106">
        <f t="shared" si="4"/>
        <v>48.79999999999999</v>
      </c>
      <c r="M70" s="107">
        <f t="shared" si="4"/>
        <v>50</v>
      </c>
      <c r="N70" s="106">
        <f t="shared" si="4"/>
        <v>50</v>
      </c>
      <c r="O70" s="106">
        <f t="shared" si="4"/>
        <v>50</v>
      </c>
      <c r="P70" s="106">
        <f t="shared" si="4"/>
        <v>50</v>
      </c>
      <c r="Q70" s="106">
        <f t="shared" si="4"/>
        <v>50</v>
      </c>
      <c r="R70" s="106">
        <f t="shared" si="4"/>
        <v>50</v>
      </c>
      <c r="S70" s="106">
        <f t="shared" si="4"/>
        <v>50</v>
      </c>
      <c r="T70" s="106">
        <f t="shared" si="4"/>
        <v>50</v>
      </c>
      <c r="U70" s="106">
        <f t="shared" si="4"/>
        <v>50</v>
      </c>
      <c r="V70" s="106">
        <f t="shared" si="4"/>
        <v>50</v>
      </c>
      <c r="W70" s="106">
        <f t="shared" si="4"/>
        <v>50</v>
      </c>
    </row>
    <row r="71" spans="1:23" x14ac:dyDescent="0.25">
      <c r="D71" s="106"/>
      <c r="E71" s="106"/>
      <c r="F71" s="106"/>
      <c r="G71" s="106"/>
      <c r="H71" s="106"/>
      <c r="I71" s="106"/>
      <c r="J71" s="106"/>
      <c r="K71" s="106"/>
      <c r="L71" s="106"/>
      <c r="M71" s="107"/>
      <c r="N71" s="106"/>
      <c r="O71" s="106"/>
      <c r="P71" s="106"/>
      <c r="Q71" s="106"/>
      <c r="R71" s="106"/>
      <c r="S71" s="106"/>
      <c r="T71" s="106"/>
      <c r="U71" s="106"/>
      <c r="V71" s="106"/>
      <c r="W71" s="106"/>
    </row>
    <row r="72" spans="1:23" ht="14.4" thickBot="1" x14ac:dyDescent="0.3">
      <c r="B72" s="2" t="s">
        <v>8</v>
      </c>
    </row>
    <row r="73" spans="1:23" x14ac:dyDescent="0.25">
      <c r="B73" s="71" t="s">
        <v>101</v>
      </c>
      <c r="D73" s="89">
        <v>2021</v>
      </c>
      <c r="E73" s="89">
        <v>2022</v>
      </c>
      <c r="F73" s="89">
        <v>2023</v>
      </c>
      <c r="G73" s="89">
        <v>2024</v>
      </c>
      <c r="H73" s="89">
        <v>2025</v>
      </c>
      <c r="I73" s="89">
        <v>2026</v>
      </c>
      <c r="J73" s="89">
        <v>2027</v>
      </c>
      <c r="K73" s="89">
        <v>2028</v>
      </c>
      <c r="L73" s="89">
        <v>2029</v>
      </c>
      <c r="M73" s="89">
        <v>2030</v>
      </c>
      <c r="N73" s="89">
        <v>2031</v>
      </c>
      <c r="O73" s="89">
        <v>2032</v>
      </c>
      <c r="P73" s="89">
        <v>2033</v>
      </c>
      <c r="Q73" s="89">
        <v>2034</v>
      </c>
      <c r="R73" s="89">
        <v>2035</v>
      </c>
      <c r="S73" s="89">
        <v>2036</v>
      </c>
      <c r="T73" s="89">
        <v>2037</v>
      </c>
      <c r="U73" s="89">
        <v>2038</v>
      </c>
      <c r="V73" s="89">
        <v>2039</v>
      </c>
      <c r="W73" s="89">
        <v>2040</v>
      </c>
    </row>
    <row r="74" spans="1:23" x14ac:dyDescent="0.25">
      <c r="B74" s="47" t="s">
        <v>114</v>
      </c>
      <c r="D74" s="101">
        <f>SUM(D2:D48)</f>
        <v>42</v>
      </c>
      <c r="E74" s="101">
        <f t="shared" ref="E74:W74" si="5">SUM(E2:E48)</f>
        <v>38</v>
      </c>
      <c r="F74" s="101">
        <f t="shared" si="5"/>
        <v>32</v>
      </c>
      <c r="G74" s="101">
        <f t="shared" si="5"/>
        <v>29</v>
      </c>
      <c r="H74" s="101">
        <f t="shared" si="5"/>
        <v>24</v>
      </c>
      <c r="I74" s="101">
        <f t="shared" si="5"/>
        <v>20</v>
      </c>
      <c r="J74" s="101">
        <f t="shared" si="5"/>
        <v>17</v>
      </c>
      <c r="K74" s="101">
        <f t="shared" si="5"/>
        <v>15</v>
      </c>
      <c r="L74" s="101">
        <f t="shared" si="5"/>
        <v>15</v>
      </c>
      <c r="M74" s="101">
        <f t="shared" si="5"/>
        <v>15</v>
      </c>
      <c r="N74" s="101">
        <f t="shared" si="5"/>
        <v>13</v>
      </c>
      <c r="O74" s="101">
        <f t="shared" si="5"/>
        <v>13</v>
      </c>
      <c r="P74" s="101">
        <f t="shared" si="5"/>
        <v>13</v>
      </c>
      <c r="Q74" s="101">
        <f t="shared" si="5"/>
        <v>13</v>
      </c>
      <c r="R74" s="101">
        <f t="shared" si="5"/>
        <v>13</v>
      </c>
      <c r="S74" s="101">
        <f t="shared" si="5"/>
        <v>13</v>
      </c>
      <c r="T74" s="101">
        <f t="shared" si="5"/>
        <v>13</v>
      </c>
      <c r="U74" s="101">
        <f t="shared" si="5"/>
        <v>13</v>
      </c>
      <c r="V74" s="101">
        <f t="shared" si="5"/>
        <v>13</v>
      </c>
      <c r="W74" s="101">
        <f t="shared" si="5"/>
        <v>13</v>
      </c>
    </row>
    <row r="75" spans="1:23" x14ac:dyDescent="0.25">
      <c r="B75" s="47" t="s">
        <v>115</v>
      </c>
      <c r="D75" s="108">
        <f>SUM(D49:D56)</f>
        <v>1.2</v>
      </c>
      <c r="E75" s="108">
        <f t="shared" ref="E75:W75" si="6">SUM(E49:E56)</f>
        <v>5.4</v>
      </c>
      <c r="F75" s="108">
        <f t="shared" si="6"/>
        <v>11.6</v>
      </c>
      <c r="G75" s="108">
        <f t="shared" si="6"/>
        <v>14.800000000000002</v>
      </c>
      <c r="H75" s="108">
        <f t="shared" si="6"/>
        <v>21</v>
      </c>
      <c r="I75" s="108">
        <f t="shared" si="6"/>
        <v>26.2</v>
      </c>
      <c r="J75" s="108">
        <f t="shared" si="6"/>
        <v>30.399999999999995</v>
      </c>
      <c r="K75" s="108">
        <f t="shared" si="6"/>
        <v>33.6</v>
      </c>
      <c r="L75" s="108">
        <f t="shared" si="6"/>
        <v>34.799999999999997</v>
      </c>
      <c r="M75" s="108">
        <f t="shared" si="6"/>
        <v>36</v>
      </c>
      <c r="N75" s="108">
        <f t="shared" si="6"/>
        <v>38</v>
      </c>
      <c r="O75" s="108">
        <f t="shared" si="6"/>
        <v>38</v>
      </c>
      <c r="P75" s="108">
        <f t="shared" si="6"/>
        <v>38</v>
      </c>
      <c r="Q75" s="108">
        <f t="shared" si="6"/>
        <v>38</v>
      </c>
      <c r="R75" s="108">
        <f t="shared" si="6"/>
        <v>38</v>
      </c>
      <c r="S75" s="108">
        <f t="shared" si="6"/>
        <v>38</v>
      </c>
      <c r="T75" s="108">
        <f t="shared" si="6"/>
        <v>38</v>
      </c>
      <c r="U75" s="108">
        <f t="shared" si="6"/>
        <v>38</v>
      </c>
      <c r="V75" s="108">
        <f t="shared" si="6"/>
        <v>38</v>
      </c>
      <c r="W75" s="108">
        <f t="shared" si="6"/>
        <v>38</v>
      </c>
    </row>
    <row r="79" spans="1:23" x14ac:dyDescent="0.25">
      <c r="A79" s="42" t="s">
        <v>31</v>
      </c>
      <c r="B79" s="42" t="s">
        <v>147</v>
      </c>
      <c r="C79" s="43" t="s">
        <v>87</v>
      </c>
      <c r="D79" s="42">
        <v>2021</v>
      </c>
      <c r="E79" s="43">
        <v>2022</v>
      </c>
      <c r="F79" s="42">
        <v>2023</v>
      </c>
      <c r="G79" s="43">
        <v>2024</v>
      </c>
      <c r="H79" s="42">
        <v>2025</v>
      </c>
      <c r="I79" s="43">
        <v>2026</v>
      </c>
      <c r="J79" s="42">
        <v>2027</v>
      </c>
      <c r="K79" s="43">
        <v>2028</v>
      </c>
      <c r="L79" s="42">
        <v>2029</v>
      </c>
      <c r="M79" s="79">
        <v>2030</v>
      </c>
      <c r="N79" s="80">
        <v>2031</v>
      </c>
      <c r="O79" s="43">
        <v>2032</v>
      </c>
      <c r="P79" s="42">
        <v>2033</v>
      </c>
      <c r="Q79" s="43">
        <v>2034</v>
      </c>
      <c r="R79" s="42">
        <v>2035</v>
      </c>
      <c r="S79" s="43">
        <v>2036</v>
      </c>
      <c r="T79" s="42">
        <v>2037</v>
      </c>
      <c r="U79" s="43">
        <v>2038</v>
      </c>
      <c r="V79" s="42">
        <v>2039</v>
      </c>
      <c r="W79" s="43">
        <v>2040</v>
      </c>
    </row>
    <row r="80" spans="1:23" x14ac:dyDescent="0.25">
      <c r="A80" s="44" t="s">
        <v>62</v>
      </c>
      <c r="B80" s="45" t="s">
        <v>56</v>
      </c>
      <c r="C80" s="56"/>
      <c r="D80" s="52">
        <f>D2</f>
        <v>1</v>
      </c>
      <c r="E80" s="52">
        <f t="shared" ref="E80:W80" si="7">E2</f>
        <v>1</v>
      </c>
      <c r="F80" s="52">
        <f t="shared" si="7"/>
        <v>0</v>
      </c>
      <c r="G80" s="52">
        <f t="shared" si="7"/>
        <v>0</v>
      </c>
      <c r="H80" s="52">
        <f t="shared" si="7"/>
        <v>0</v>
      </c>
      <c r="I80" s="52">
        <f t="shared" si="7"/>
        <v>0</v>
      </c>
      <c r="J80" s="52">
        <f t="shared" si="7"/>
        <v>0</v>
      </c>
      <c r="K80" s="52">
        <f t="shared" si="7"/>
        <v>0</v>
      </c>
      <c r="L80" s="52">
        <f t="shared" si="7"/>
        <v>0</v>
      </c>
      <c r="M80" s="52">
        <f t="shared" si="7"/>
        <v>0</v>
      </c>
      <c r="N80" s="52">
        <f t="shared" si="7"/>
        <v>0</v>
      </c>
      <c r="O80" s="52">
        <f t="shared" si="7"/>
        <v>0</v>
      </c>
      <c r="P80" s="52">
        <f t="shared" si="7"/>
        <v>0</v>
      </c>
      <c r="Q80" s="52">
        <f t="shared" si="7"/>
        <v>0</v>
      </c>
      <c r="R80" s="52">
        <f t="shared" si="7"/>
        <v>0</v>
      </c>
      <c r="S80" s="52">
        <f t="shared" si="7"/>
        <v>0</v>
      </c>
      <c r="T80" s="52">
        <f t="shared" si="7"/>
        <v>0</v>
      </c>
      <c r="U80" s="52">
        <f t="shared" si="7"/>
        <v>0</v>
      </c>
      <c r="V80" s="52">
        <f t="shared" si="7"/>
        <v>0</v>
      </c>
      <c r="W80" s="52">
        <f t="shared" si="7"/>
        <v>0</v>
      </c>
    </row>
    <row r="81" spans="1:23" x14ac:dyDescent="0.25">
      <c r="A81" s="44" t="s">
        <v>32</v>
      </c>
      <c r="B81" s="45" t="s">
        <v>56</v>
      </c>
      <c r="C81" s="56" t="s">
        <v>88</v>
      </c>
      <c r="D81" s="52">
        <f t="shared" ref="D81:W81" si="8">D3</f>
        <v>1</v>
      </c>
      <c r="E81" s="52">
        <f t="shared" si="8"/>
        <v>1</v>
      </c>
      <c r="F81" s="52">
        <f t="shared" si="8"/>
        <v>1</v>
      </c>
      <c r="G81" s="52">
        <f t="shared" si="8"/>
        <v>1</v>
      </c>
      <c r="H81" s="52">
        <f t="shared" si="8"/>
        <v>0</v>
      </c>
      <c r="I81" s="52">
        <f t="shared" si="8"/>
        <v>0</v>
      </c>
      <c r="J81" s="52">
        <f t="shared" si="8"/>
        <v>0</v>
      </c>
      <c r="K81" s="52">
        <f t="shared" si="8"/>
        <v>0</v>
      </c>
      <c r="L81" s="52">
        <f t="shared" si="8"/>
        <v>0</v>
      </c>
      <c r="M81" s="52">
        <f t="shared" si="8"/>
        <v>0</v>
      </c>
      <c r="N81" s="52">
        <f t="shared" si="8"/>
        <v>0</v>
      </c>
      <c r="O81" s="52">
        <f t="shared" si="8"/>
        <v>0</v>
      </c>
      <c r="P81" s="52">
        <f t="shared" si="8"/>
        <v>0</v>
      </c>
      <c r="Q81" s="52">
        <f t="shared" si="8"/>
        <v>0</v>
      </c>
      <c r="R81" s="52">
        <f t="shared" si="8"/>
        <v>0</v>
      </c>
      <c r="S81" s="52">
        <f t="shared" si="8"/>
        <v>0</v>
      </c>
      <c r="T81" s="52">
        <f t="shared" si="8"/>
        <v>0</v>
      </c>
      <c r="U81" s="52">
        <f t="shared" si="8"/>
        <v>0</v>
      </c>
      <c r="V81" s="52">
        <f t="shared" si="8"/>
        <v>0</v>
      </c>
      <c r="W81" s="52">
        <f t="shared" si="8"/>
        <v>0</v>
      </c>
    </row>
    <row r="82" spans="1:23" x14ac:dyDescent="0.25">
      <c r="A82" s="44" t="s">
        <v>64</v>
      </c>
      <c r="B82" s="45" t="s">
        <v>56</v>
      </c>
      <c r="C82" s="56" t="s">
        <v>88</v>
      </c>
      <c r="D82" s="52">
        <f t="shared" ref="D82:W82" si="9">D4</f>
        <v>1</v>
      </c>
      <c r="E82" s="52">
        <f t="shared" si="9"/>
        <v>1</v>
      </c>
      <c r="F82" s="52">
        <f t="shared" si="9"/>
        <v>1</v>
      </c>
      <c r="G82" s="52">
        <f t="shared" si="9"/>
        <v>1</v>
      </c>
      <c r="H82" s="52">
        <f t="shared" si="9"/>
        <v>1</v>
      </c>
      <c r="I82" s="52">
        <f t="shared" si="9"/>
        <v>1</v>
      </c>
      <c r="J82" s="52">
        <f t="shared" si="9"/>
        <v>0</v>
      </c>
      <c r="K82" s="52">
        <f t="shared" si="9"/>
        <v>0</v>
      </c>
      <c r="L82" s="52">
        <f t="shared" si="9"/>
        <v>0</v>
      </c>
      <c r="M82" s="52">
        <f t="shared" si="9"/>
        <v>0</v>
      </c>
      <c r="N82" s="52">
        <f t="shared" si="9"/>
        <v>0</v>
      </c>
      <c r="O82" s="52">
        <f t="shared" si="9"/>
        <v>0</v>
      </c>
      <c r="P82" s="52">
        <f t="shared" si="9"/>
        <v>0</v>
      </c>
      <c r="Q82" s="52">
        <f t="shared" si="9"/>
        <v>0</v>
      </c>
      <c r="R82" s="52">
        <f t="shared" si="9"/>
        <v>0</v>
      </c>
      <c r="S82" s="52">
        <f t="shared" si="9"/>
        <v>0</v>
      </c>
      <c r="T82" s="52">
        <f t="shared" si="9"/>
        <v>0</v>
      </c>
      <c r="U82" s="52">
        <f t="shared" si="9"/>
        <v>0</v>
      </c>
      <c r="V82" s="52">
        <f t="shared" si="9"/>
        <v>0</v>
      </c>
      <c r="W82" s="52">
        <f t="shared" si="9"/>
        <v>0</v>
      </c>
    </row>
    <row r="83" spans="1:23" x14ac:dyDescent="0.25">
      <c r="A83" s="44" t="s">
        <v>65</v>
      </c>
      <c r="B83" s="50" t="s">
        <v>58</v>
      </c>
      <c r="C83" s="56"/>
      <c r="D83" s="52">
        <f t="shared" ref="D83:W83" si="10">D5</f>
        <v>1</v>
      </c>
      <c r="E83" s="52">
        <f t="shared" si="10"/>
        <v>1</v>
      </c>
      <c r="F83" s="52">
        <f t="shared" si="10"/>
        <v>1</v>
      </c>
      <c r="G83" s="52">
        <f t="shared" si="10"/>
        <v>1</v>
      </c>
      <c r="H83" s="52">
        <f t="shared" si="10"/>
        <v>1</v>
      </c>
      <c r="I83" s="52">
        <f t="shared" si="10"/>
        <v>1</v>
      </c>
      <c r="J83" s="52">
        <f t="shared" si="10"/>
        <v>1</v>
      </c>
      <c r="K83" s="52">
        <f t="shared" si="10"/>
        <v>1</v>
      </c>
      <c r="L83" s="52">
        <f t="shared" si="10"/>
        <v>1</v>
      </c>
      <c r="M83" s="52">
        <f t="shared" si="10"/>
        <v>1</v>
      </c>
      <c r="N83" s="52">
        <f t="shared" si="10"/>
        <v>1</v>
      </c>
      <c r="O83" s="52">
        <f t="shared" si="10"/>
        <v>1</v>
      </c>
      <c r="P83" s="52">
        <f t="shared" si="10"/>
        <v>1</v>
      </c>
      <c r="Q83" s="52">
        <f t="shared" si="10"/>
        <v>1</v>
      </c>
      <c r="R83" s="52">
        <f t="shared" si="10"/>
        <v>1</v>
      </c>
      <c r="S83" s="52">
        <f t="shared" si="10"/>
        <v>1</v>
      </c>
      <c r="T83" s="52">
        <f t="shared" si="10"/>
        <v>1</v>
      </c>
      <c r="U83" s="52">
        <f t="shared" si="10"/>
        <v>1</v>
      </c>
      <c r="V83" s="52">
        <f t="shared" si="10"/>
        <v>1</v>
      </c>
      <c r="W83" s="52">
        <f t="shared" si="10"/>
        <v>1</v>
      </c>
    </row>
    <row r="84" spans="1:23" x14ac:dyDescent="0.25">
      <c r="A84" s="44" t="s">
        <v>66</v>
      </c>
      <c r="B84" s="51" t="s">
        <v>57</v>
      </c>
      <c r="C84" s="56" t="s">
        <v>88</v>
      </c>
      <c r="D84" s="52">
        <f t="shared" ref="D84:W84" si="11">D6</f>
        <v>1</v>
      </c>
      <c r="E84" s="52">
        <f t="shared" si="11"/>
        <v>1</v>
      </c>
      <c r="F84" s="52">
        <f t="shared" si="11"/>
        <v>1</v>
      </c>
      <c r="G84" s="52">
        <f t="shared" si="11"/>
        <v>1</v>
      </c>
      <c r="H84" s="52">
        <f t="shared" si="11"/>
        <v>0</v>
      </c>
      <c r="I84" s="52">
        <f t="shared" si="11"/>
        <v>0</v>
      </c>
      <c r="J84" s="52">
        <f t="shared" si="11"/>
        <v>0</v>
      </c>
      <c r="K84" s="52">
        <f t="shared" si="11"/>
        <v>0</v>
      </c>
      <c r="L84" s="52">
        <f t="shared" si="11"/>
        <v>0</v>
      </c>
      <c r="M84" s="52">
        <f t="shared" si="11"/>
        <v>0</v>
      </c>
      <c r="N84" s="52">
        <f t="shared" si="11"/>
        <v>0</v>
      </c>
      <c r="O84" s="52">
        <f t="shared" si="11"/>
        <v>0</v>
      </c>
      <c r="P84" s="52">
        <f t="shared" si="11"/>
        <v>0</v>
      </c>
      <c r="Q84" s="52">
        <f t="shared" si="11"/>
        <v>0</v>
      </c>
      <c r="R84" s="52">
        <f t="shared" si="11"/>
        <v>0</v>
      </c>
      <c r="S84" s="52">
        <f t="shared" si="11"/>
        <v>0</v>
      </c>
      <c r="T84" s="52">
        <f t="shared" si="11"/>
        <v>0</v>
      </c>
      <c r="U84" s="52">
        <f t="shared" si="11"/>
        <v>0</v>
      </c>
      <c r="V84" s="52">
        <f t="shared" si="11"/>
        <v>0</v>
      </c>
      <c r="W84" s="52">
        <f t="shared" si="11"/>
        <v>0</v>
      </c>
    </row>
    <row r="85" spans="1:23" x14ac:dyDescent="0.25">
      <c r="A85" s="44" t="s">
        <v>67</v>
      </c>
      <c r="B85" s="45" t="s">
        <v>56</v>
      </c>
      <c r="C85" s="56" t="s">
        <v>88</v>
      </c>
      <c r="D85" s="52">
        <f t="shared" ref="D85:W85" si="12">D7</f>
        <v>1</v>
      </c>
      <c r="E85" s="52">
        <f t="shared" si="12"/>
        <v>1</v>
      </c>
      <c r="F85" s="52">
        <f t="shared" si="12"/>
        <v>1</v>
      </c>
      <c r="G85" s="52">
        <f t="shared" si="12"/>
        <v>1</v>
      </c>
      <c r="H85" s="52">
        <f t="shared" si="12"/>
        <v>1</v>
      </c>
      <c r="I85" s="52">
        <f t="shared" si="12"/>
        <v>1</v>
      </c>
      <c r="J85" s="52">
        <f t="shared" si="12"/>
        <v>0</v>
      </c>
      <c r="K85" s="52">
        <f t="shared" si="12"/>
        <v>0</v>
      </c>
      <c r="L85" s="52">
        <f t="shared" si="12"/>
        <v>0</v>
      </c>
      <c r="M85" s="52">
        <f t="shared" si="12"/>
        <v>0</v>
      </c>
      <c r="N85" s="52">
        <f t="shared" si="12"/>
        <v>0</v>
      </c>
      <c r="O85" s="52">
        <f t="shared" si="12"/>
        <v>0</v>
      </c>
      <c r="P85" s="52">
        <f t="shared" si="12"/>
        <v>0</v>
      </c>
      <c r="Q85" s="52">
        <f t="shared" si="12"/>
        <v>0</v>
      </c>
      <c r="R85" s="52">
        <f t="shared" si="12"/>
        <v>0</v>
      </c>
      <c r="S85" s="52">
        <f t="shared" si="12"/>
        <v>0</v>
      </c>
      <c r="T85" s="52">
        <f t="shared" si="12"/>
        <v>0</v>
      </c>
      <c r="U85" s="52">
        <f t="shared" si="12"/>
        <v>0</v>
      </c>
      <c r="V85" s="52">
        <f t="shared" si="12"/>
        <v>0</v>
      </c>
      <c r="W85" s="52">
        <f t="shared" si="12"/>
        <v>0</v>
      </c>
    </row>
    <row r="86" spans="1:23" x14ac:dyDescent="0.25">
      <c r="A86" s="44" t="s">
        <v>33</v>
      </c>
      <c r="B86" s="52" t="s">
        <v>63</v>
      </c>
      <c r="C86" s="56" t="s">
        <v>88</v>
      </c>
      <c r="D86" s="52">
        <f t="shared" ref="D86:W86" si="13">D8</f>
        <v>1</v>
      </c>
      <c r="E86" s="52">
        <f t="shared" si="13"/>
        <v>1</v>
      </c>
      <c r="F86" s="52">
        <f t="shared" si="13"/>
        <v>1</v>
      </c>
      <c r="G86" s="52">
        <f t="shared" si="13"/>
        <v>1</v>
      </c>
      <c r="H86" s="52">
        <f t="shared" si="13"/>
        <v>1</v>
      </c>
      <c r="I86" s="52">
        <f t="shared" si="13"/>
        <v>1</v>
      </c>
      <c r="J86" s="52">
        <f t="shared" si="13"/>
        <v>1</v>
      </c>
      <c r="K86" s="52">
        <f t="shared" si="13"/>
        <v>1</v>
      </c>
      <c r="L86" s="52">
        <f t="shared" si="13"/>
        <v>1</v>
      </c>
      <c r="M86" s="52">
        <f t="shared" si="13"/>
        <v>1</v>
      </c>
      <c r="N86" s="52">
        <f t="shared" si="13"/>
        <v>1</v>
      </c>
      <c r="O86" s="52">
        <f t="shared" si="13"/>
        <v>1</v>
      </c>
      <c r="P86" s="52">
        <f t="shared" si="13"/>
        <v>1</v>
      </c>
      <c r="Q86" s="52">
        <f t="shared" si="13"/>
        <v>1</v>
      </c>
      <c r="R86" s="52">
        <f t="shared" si="13"/>
        <v>1</v>
      </c>
      <c r="S86" s="52">
        <f t="shared" si="13"/>
        <v>1</v>
      </c>
      <c r="T86" s="52">
        <f t="shared" si="13"/>
        <v>1</v>
      </c>
      <c r="U86" s="52">
        <f t="shared" si="13"/>
        <v>1</v>
      </c>
      <c r="V86" s="52">
        <f t="shared" si="13"/>
        <v>1</v>
      </c>
      <c r="W86" s="52">
        <f t="shared" si="13"/>
        <v>1</v>
      </c>
    </row>
    <row r="87" spans="1:23" x14ac:dyDescent="0.25">
      <c r="A87" s="44" t="s">
        <v>68</v>
      </c>
      <c r="B87" s="45" t="s">
        <v>56</v>
      </c>
      <c r="C87" s="56"/>
      <c r="D87" s="52">
        <f t="shared" ref="D87:W87" si="14">D9</f>
        <v>0</v>
      </c>
      <c r="E87" s="52">
        <f t="shared" si="14"/>
        <v>0</v>
      </c>
      <c r="F87" s="52">
        <f t="shared" si="14"/>
        <v>0</v>
      </c>
      <c r="G87" s="52">
        <f t="shared" si="14"/>
        <v>0</v>
      </c>
      <c r="H87" s="52">
        <f t="shared" si="14"/>
        <v>0</v>
      </c>
      <c r="I87" s="52">
        <f t="shared" si="14"/>
        <v>0</v>
      </c>
      <c r="J87" s="52">
        <f t="shared" si="14"/>
        <v>0</v>
      </c>
      <c r="K87" s="52">
        <f t="shared" si="14"/>
        <v>0</v>
      </c>
      <c r="L87" s="52">
        <f t="shared" si="14"/>
        <v>0</v>
      </c>
      <c r="M87" s="52">
        <f t="shared" si="14"/>
        <v>0</v>
      </c>
      <c r="N87" s="52">
        <f t="shared" si="14"/>
        <v>0</v>
      </c>
      <c r="O87" s="52">
        <f t="shared" si="14"/>
        <v>0</v>
      </c>
      <c r="P87" s="52">
        <f t="shared" si="14"/>
        <v>0</v>
      </c>
      <c r="Q87" s="52">
        <f t="shared" si="14"/>
        <v>0</v>
      </c>
      <c r="R87" s="52">
        <f t="shared" si="14"/>
        <v>0</v>
      </c>
      <c r="S87" s="52">
        <f t="shared" si="14"/>
        <v>0</v>
      </c>
      <c r="T87" s="52">
        <f t="shared" si="14"/>
        <v>0</v>
      </c>
      <c r="U87" s="52">
        <f t="shared" si="14"/>
        <v>0</v>
      </c>
      <c r="V87" s="52">
        <f t="shared" si="14"/>
        <v>0</v>
      </c>
      <c r="W87" s="52">
        <f t="shared" si="14"/>
        <v>0</v>
      </c>
    </row>
    <row r="88" spans="1:23" x14ac:dyDescent="0.25">
      <c r="A88" s="44" t="s">
        <v>69</v>
      </c>
      <c r="B88" s="51" t="s">
        <v>58</v>
      </c>
      <c r="C88" s="56" t="s">
        <v>88</v>
      </c>
      <c r="D88" s="52">
        <f t="shared" ref="D88:W88" si="15">D10</f>
        <v>1</v>
      </c>
      <c r="E88" s="52">
        <f t="shared" si="15"/>
        <v>1</v>
      </c>
      <c r="F88" s="52">
        <f t="shared" si="15"/>
        <v>1</v>
      </c>
      <c r="G88" s="52">
        <f t="shared" si="15"/>
        <v>1</v>
      </c>
      <c r="H88" s="52">
        <f t="shared" si="15"/>
        <v>1</v>
      </c>
      <c r="I88" s="52">
        <f t="shared" si="15"/>
        <v>1</v>
      </c>
      <c r="J88" s="52">
        <f t="shared" si="15"/>
        <v>1</v>
      </c>
      <c r="K88" s="52">
        <f t="shared" si="15"/>
        <v>1</v>
      </c>
      <c r="L88" s="52">
        <f t="shared" si="15"/>
        <v>1</v>
      </c>
      <c r="M88" s="52">
        <f t="shared" si="15"/>
        <v>1</v>
      </c>
      <c r="N88" s="52">
        <f t="shared" si="15"/>
        <v>0</v>
      </c>
      <c r="O88" s="52">
        <f t="shared" si="15"/>
        <v>0</v>
      </c>
      <c r="P88" s="52">
        <f t="shared" si="15"/>
        <v>0</v>
      </c>
      <c r="Q88" s="52">
        <f t="shared" si="15"/>
        <v>0</v>
      </c>
      <c r="R88" s="52">
        <f t="shared" si="15"/>
        <v>0</v>
      </c>
      <c r="S88" s="52">
        <f t="shared" si="15"/>
        <v>0</v>
      </c>
      <c r="T88" s="52">
        <f t="shared" si="15"/>
        <v>0</v>
      </c>
      <c r="U88" s="52">
        <f t="shared" si="15"/>
        <v>0</v>
      </c>
      <c r="V88" s="52">
        <f t="shared" si="15"/>
        <v>0</v>
      </c>
      <c r="W88" s="52">
        <f t="shared" si="15"/>
        <v>0</v>
      </c>
    </row>
    <row r="89" spans="1:23" x14ac:dyDescent="0.25">
      <c r="A89" s="44" t="s">
        <v>70</v>
      </c>
      <c r="B89" s="51" t="s">
        <v>57</v>
      </c>
      <c r="C89" s="56"/>
      <c r="D89" s="52">
        <f t="shared" ref="D89:W89" si="16">D11</f>
        <v>1</v>
      </c>
      <c r="E89" s="52">
        <f t="shared" si="16"/>
        <v>1</v>
      </c>
      <c r="F89" s="52">
        <f t="shared" si="16"/>
        <v>1</v>
      </c>
      <c r="G89" s="52">
        <f t="shared" si="16"/>
        <v>1</v>
      </c>
      <c r="H89" s="52">
        <f t="shared" si="16"/>
        <v>1</v>
      </c>
      <c r="I89" s="52">
        <f t="shared" si="16"/>
        <v>1</v>
      </c>
      <c r="J89" s="52">
        <f t="shared" si="16"/>
        <v>1</v>
      </c>
      <c r="K89" s="52">
        <f t="shared" si="16"/>
        <v>1</v>
      </c>
      <c r="L89" s="52">
        <f t="shared" si="16"/>
        <v>1</v>
      </c>
      <c r="M89" s="52">
        <f t="shared" si="16"/>
        <v>1</v>
      </c>
      <c r="N89" s="52">
        <f t="shared" si="16"/>
        <v>1</v>
      </c>
      <c r="O89" s="52">
        <f t="shared" si="16"/>
        <v>1</v>
      </c>
      <c r="P89" s="52">
        <f t="shared" si="16"/>
        <v>1</v>
      </c>
      <c r="Q89" s="52">
        <f t="shared" si="16"/>
        <v>1</v>
      </c>
      <c r="R89" s="52">
        <f t="shared" si="16"/>
        <v>1</v>
      </c>
      <c r="S89" s="52">
        <f t="shared" si="16"/>
        <v>1</v>
      </c>
      <c r="T89" s="52">
        <f t="shared" si="16"/>
        <v>1</v>
      </c>
      <c r="U89" s="52">
        <f t="shared" si="16"/>
        <v>1</v>
      </c>
      <c r="V89" s="52">
        <f t="shared" si="16"/>
        <v>1</v>
      </c>
      <c r="W89" s="52">
        <f t="shared" si="16"/>
        <v>1</v>
      </c>
    </row>
    <row r="90" spans="1:23" x14ac:dyDescent="0.25">
      <c r="A90" s="44" t="s">
        <v>71</v>
      </c>
      <c r="B90" s="50" t="s">
        <v>58</v>
      </c>
      <c r="C90" s="56"/>
      <c r="D90" s="52">
        <f t="shared" ref="D90:W90" si="17">D12</f>
        <v>1</v>
      </c>
      <c r="E90" s="52">
        <f t="shared" si="17"/>
        <v>1</v>
      </c>
      <c r="F90" s="52">
        <f t="shared" si="17"/>
        <v>1</v>
      </c>
      <c r="G90" s="52">
        <f t="shared" si="17"/>
        <v>1</v>
      </c>
      <c r="H90" s="52">
        <f t="shared" si="17"/>
        <v>1</v>
      </c>
      <c r="I90" s="52">
        <f t="shared" si="17"/>
        <v>1</v>
      </c>
      <c r="J90" s="52">
        <f t="shared" si="17"/>
        <v>1</v>
      </c>
      <c r="K90" s="52">
        <f t="shared" si="17"/>
        <v>1</v>
      </c>
      <c r="L90" s="52">
        <f t="shared" si="17"/>
        <v>1</v>
      </c>
      <c r="M90" s="52">
        <f t="shared" si="17"/>
        <v>1</v>
      </c>
      <c r="N90" s="52">
        <f t="shared" si="17"/>
        <v>1</v>
      </c>
      <c r="O90" s="52">
        <f t="shared" si="17"/>
        <v>1</v>
      </c>
      <c r="P90" s="52">
        <f t="shared" si="17"/>
        <v>1</v>
      </c>
      <c r="Q90" s="52">
        <f t="shared" si="17"/>
        <v>1</v>
      </c>
      <c r="R90" s="52">
        <f t="shared" si="17"/>
        <v>1</v>
      </c>
      <c r="S90" s="52">
        <f t="shared" si="17"/>
        <v>1</v>
      </c>
      <c r="T90" s="52">
        <f t="shared" si="17"/>
        <v>1</v>
      </c>
      <c r="U90" s="52">
        <f t="shared" si="17"/>
        <v>1</v>
      </c>
      <c r="V90" s="52">
        <f t="shared" si="17"/>
        <v>1</v>
      </c>
      <c r="W90" s="52">
        <f t="shared" si="17"/>
        <v>1</v>
      </c>
    </row>
    <row r="91" spans="1:23" x14ac:dyDescent="0.25">
      <c r="A91" s="44" t="s">
        <v>81</v>
      </c>
      <c r="B91" s="52" t="s">
        <v>63</v>
      </c>
      <c r="C91" s="56"/>
      <c r="D91" s="52">
        <f t="shared" ref="D91:W91" si="18">D13</f>
        <v>1</v>
      </c>
      <c r="E91" s="52">
        <f t="shared" si="18"/>
        <v>1</v>
      </c>
      <c r="F91" s="52">
        <f t="shared" si="18"/>
        <v>1</v>
      </c>
      <c r="G91" s="52">
        <f t="shared" si="18"/>
        <v>0</v>
      </c>
      <c r="H91" s="52">
        <f t="shared" si="18"/>
        <v>0</v>
      </c>
      <c r="I91" s="52">
        <f t="shared" si="18"/>
        <v>0</v>
      </c>
      <c r="J91" s="52">
        <f t="shared" si="18"/>
        <v>0</v>
      </c>
      <c r="K91" s="52">
        <f t="shared" si="18"/>
        <v>0</v>
      </c>
      <c r="L91" s="52">
        <f t="shared" si="18"/>
        <v>0</v>
      </c>
      <c r="M91" s="52">
        <f t="shared" si="18"/>
        <v>0</v>
      </c>
      <c r="N91" s="52">
        <f t="shared" si="18"/>
        <v>0</v>
      </c>
      <c r="O91" s="52">
        <f t="shared" si="18"/>
        <v>0</v>
      </c>
      <c r="P91" s="52">
        <f t="shared" si="18"/>
        <v>0</v>
      </c>
      <c r="Q91" s="52">
        <f t="shared" si="18"/>
        <v>0</v>
      </c>
      <c r="R91" s="52">
        <f t="shared" si="18"/>
        <v>0</v>
      </c>
      <c r="S91" s="52">
        <f t="shared" si="18"/>
        <v>0</v>
      </c>
      <c r="T91" s="52">
        <f t="shared" si="18"/>
        <v>0</v>
      </c>
      <c r="U91" s="52">
        <f t="shared" si="18"/>
        <v>0</v>
      </c>
      <c r="V91" s="52">
        <f t="shared" si="18"/>
        <v>0</v>
      </c>
      <c r="W91" s="52">
        <f t="shared" si="18"/>
        <v>0</v>
      </c>
    </row>
    <row r="92" spans="1:23" x14ac:dyDescent="0.25">
      <c r="A92" s="44" t="s">
        <v>34</v>
      </c>
      <c r="B92" s="45" t="s">
        <v>56</v>
      </c>
      <c r="C92" s="56" t="s">
        <v>88</v>
      </c>
      <c r="D92" s="52">
        <f t="shared" ref="D92:W92" si="19">D14</f>
        <v>1</v>
      </c>
      <c r="E92" s="52">
        <f t="shared" si="19"/>
        <v>1</v>
      </c>
      <c r="F92" s="52">
        <f t="shared" si="19"/>
        <v>1</v>
      </c>
      <c r="G92" s="52">
        <f t="shared" si="19"/>
        <v>1</v>
      </c>
      <c r="H92" s="52">
        <f t="shared" si="19"/>
        <v>1</v>
      </c>
      <c r="I92" s="52">
        <f t="shared" si="19"/>
        <v>1</v>
      </c>
      <c r="J92" s="52">
        <f t="shared" si="19"/>
        <v>1</v>
      </c>
      <c r="K92" s="52">
        <f t="shared" si="19"/>
        <v>0</v>
      </c>
      <c r="L92" s="52">
        <f t="shared" si="19"/>
        <v>0</v>
      </c>
      <c r="M92" s="52">
        <f t="shared" si="19"/>
        <v>0</v>
      </c>
      <c r="N92" s="52">
        <f t="shared" si="19"/>
        <v>0</v>
      </c>
      <c r="O92" s="52">
        <f t="shared" si="19"/>
        <v>0</v>
      </c>
      <c r="P92" s="52">
        <f t="shared" si="19"/>
        <v>0</v>
      </c>
      <c r="Q92" s="52">
        <f t="shared" si="19"/>
        <v>0</v>
      </c>
      <c r="R92" s="52">
        <f t="shared" si="19"/>
        <v>0</v>
      </c>
      <c r="S92" s="52">
        <f t="shared" si="19"/>
        <v>0</v>
      </c>
      <c r="T92" s="52">
        <f t="shared" si="19"/>
        <v>0</v>
      </c>
      <c r="U92" s="52">
        <f t="shared" si="19"/>
        <v>0</v>
      </c>
      <c r="V92" s="52">
        <f t="shared" si="19"/>
        <v>0</v>
      </c>
      <c r="W92" s="52">
        <f t="shared" si="19"/>
        <v>0</v>
      </c>
    </row>
    <row r="93" spans="1:23" x14ac:dyDescent="0.25">
      <c r="A93" s="56" t="s">
        <v>82</v>
      </c>
      <c r="B93" s="45" t="s">
        <v>55</v>
      </c>
      <c r="C93" s="56"/>
      <c r="D93" s="52">
        <f t="shared" ref="D93:W93" si="20">D15</f>
        <v>1</v>
      </c>
      <c r="E93" s="52">
        <f t="shared" si="20"/>
        <v>1</v>
      </c>
      <c r="F93" s="52">
        <f t="shared" si="20"/>
        <v>1</v>
      </c>
      <c r="G93" s="52">
        <f t="shared" si="20"/>
        <v>1</v>
      </c>
      <c r="H93" s="52">
        <f t="shared" si="20"/>
        <v>1</v>
      </c>
      <c r="I93" s="52">
        <f t="shared" si="20"/>
        <v>1</v>
      </c>
      <c r="J93" s="52">
        <f t="shared" si="20"/>
        <v>1</v>
      </c>
      <c r="K93" s="52">
        <f t="shared" si="20"/>
        <v>1</v>
      </c>
      <c r="L93" s="52">
        <f t="shared" si="20"/>
        <v>1</v>
      </c>
      <c r="M93" s="52">
        <f t="shared" si="20"/>
        <v>1</v>
      </c>
      <c r="N93" s="52">
        <f t="shared" si="20"/>
        <v>1</v>
      </c>
      <c r="O93" s="52">
        <f t="shared" si="20"/>
        <v>1</v>
      </c>
      <c r="P93" s="52">
        <f t="shared" si="20"/>
        <v>1</v>
      </c>
      <c r="Q93" s="52">
        <f t="shared" si="20"/>
        <v>1</v>
      </c>
      <c r="R93" s="52">
        <f t="shared" si="20"/>
        <v>1</v>
      </c>
      <c r="S93" s="52">
        <f t="shared" si="20"/>
        <v>1</v>
      </c>
      <c r="T93" s="52">
        <f t="shared" si="20"/>
        <v>1</v>
      </c>
      <c r="U93" s="52">
        <f t="shared" si="20"/>
        <v>1</v>
      </c>
      <c r="V93" s="52">
        <f t="shared" si="20"/>
        <v>1</v>
      </c>
      <c r="W93" s="52">
        <f t="shared" si="20"/>
        <v>1</v>
      </c>
    </row>
    <row r="94" spans="1:23" x14ac:dyDescent="0.25">
      <c r="A94" s="56" t="s">
        <v>83</v>
      </c>
      <c r="B94" s="45" t="s">
        <v>55</v>
      </c>
      <c r="C94" s="56"/>
      <c r="D94" s="52">
        <f t="shared" ref="D94:W94" si="21">D16</f>
        <v>1</v>
      </c>
      <c r="E94" s="52">
        <f t="shared" si="21"/>
        <v>1</v>
      </c>
      <c r="F94" s="52">
        <f t="shared" si="21"/>
        <v>1</v>
      </c>
      <c r="G94" s="52">
        <f t="shared" si="21"/>
        <v>1</v>
      </c>
      <c r="H94" s="52">
        <f t="shared" si="21"/>
        <v>1</v>
      </c>
      <c r="I94" s="52">
        <f t="shared" si="21"/>
        <v>1</v>
      </c>
      <c r="J94" s="52">
        <f t="shared" si="21"/>
        <v>1</v>
      </c>
      <c r="K94" s="52">
        <f t="shared" si="21"/>
        <v>1</v>
      </c>
      <c r="L94" s="52">
        <f t="shared" si="21"/>
        <v>1</v>
      </c>
      <c r="M94" s="52">
        <f t="shared" si="21"/>
        <v>1</v>
      </c>
      <c r="N94" s="52">
        <f t="shared" si="21"/>
        <v>1</v>
      </c>
      <c r="O94" s="52">
        <f t="shared" si="21"/>
        <v>1</v>
      </c>
      <c r="P94" s="52">
        <f t="shared" si="21"/>
        <v>1</v>
      </c>
      <c r="Q94" s="52">
        <f t="shared" si="21"/>
        <v>1</v>
      </c>
      <c r="R94" s="52">
        <f t="shared" si="21"/>
        <v>1</v>
      </c>
      <c r="S94" s="52">
        <f t="shared" si="21"/>
        <v>1</v>
      </c>
      <c r="T94" s="52">
        <f t="shared" si="21"/>
        <v>1</v>
      </c>
      <c r="U94" s="52">
        <f t="shared" si="21"/>
        <v>1</v>
      </c>
      <c r="V94" s="52">
        <f t="shared" si="21"/>
        <v>1</v>
      </c>
      <c r="W94" s="52">
        <f t="shared" si="21"/>
        <v>1</v>
      </c>
    </row>
    <row r="95" spans="1:23" x14ac:dyDescent="0.25">
      <c r="A95" s="56" t="s">
        <v>84</v>
      </c>
      <c r="B95" s="45" t="s">
        <v>55</v>
      </c>
      <c r="C95" s="56"/>
      <c r="D95" s="52">
        <f t="shared" ref="D95:W95" si="22">D17</f>
        <v>1</v>
      </c>
      <c r="E95" s="52">
        <f t="shared" si="22"/>
        <v>1</v>
      </c>
      <c r="F95" s="52">
        <f t="shared" si="22"/>
        <v>1</v>
      </c>
      <c r="G95" s="52">
        <f t="shared" si="22"/>
        <v>1</v>
      </c>
      <c r="H95" s="52">
        <f t="shared" si="22"/>
        <v>1</v>
      </c>
      <c r="I95" s="52">
        <f t="shared" si="22"/>
        <v>1</v>
      </c>
      <c r="J95" s="52">
        <f t="shared" si="22"/>
        <v>1</v>
      </c>
      <c r="K95" s="52">
        <f t="shared" si="22"/>
        <v>1</v>
      </c>
      <c r="L95" s="52">
        <f t="shared" si="22"/>
        <v>1</v>
      </c>
      <c r="M95" s="52">
        <f t="shared" si="22"/>
        <v>1</v>
      </c>
      <c r="N95" s="52">
        <f t="shared" si="22"/>
        <v>1</v>
      </c>
      <c r="O95" s="52">
        <f t="shared" si="22"/>
        <v>1</v>
      </c>
      <c r="P95" s="52">
        <f t="shared" si="22"/>
        <v>1</v>
      </c>
      <c r="Q95" s="52">
        <f t="shared" si="22"/>
        <v>1</v>
      </c>
      <c r="R95" s="52">
        <f t="shared" si="22"/>
        <v>1</v>
      </c>
      <c r="S95" s="52">
        <f t="shared" si="22"/>
        <v>1</v>
      </c>
      <c r="T95" s="52">
        <f t="shared" si="22"/>
        <v>1</v>
      </c>
      <c r="U95" s="52">
        <f t="shared" si="22"/>
        <v>1</v>
      </c>
      <c r="V95" s="52">
        <f t="shared" si="22"/>
        <v>1</v>
      </c>
      <c r="W95" s="52">
        <f t="shared" si="22"/>
        <v>1</v>
      </c>
    </row>
    <row r="96" spans="1:23" x14ac:dyDescent="0.25">
      <c r="A96" s="56" t="s">
        <v>85</v>
      </c>
      <c r="B96" s="45" t="s">
        <v>55</v>
      </c>
      <c r="C96" s="56"/>
      <c r="D96" s="52">
        <f t="shared" ref="D96:W96" si="23">D18</f>
        <v>1</v>
      </c>
      <c r="E96" s="52">
        <f t="shared" si="23"/>
        <v>1</v>
      </c>
      <c r="F96" s="52">
        <f t="shared" si="23"/>
        <v>1</v>
      </c>
      <c r="G96" s="52">
        <f t="shared" si="23"/>
        <v>1</v>
      </c>
      <c r="H96" s="52">
        <f t="shared" si="23"/>
        <v>1</v>
      </c>
      <c r="I96" s="52">
        <f t="shared" si="23"/>
        <v>1</v>
      </c>
      <c r="J96" s="52">
        <f t="shared" si="23"/>
        <v>1</v>
      </c>
      <c r="K96" s="52">
        <f t="shared" si="23"/>
        <v>1</v>
      </c>
      <c r="L96" s="52">
        <f t="shared" si="23"/>
        <v>1</v>
      </c>
      <c r="M96" s="52">
        <f t="shared" si="23"/>
        <v>1</v>
      </c>
      <c r="N96" s="52">
        <f t="shared" si="23"/>
        <v>1</v>
      </c>
      <c r="O96" s="52">
        <f t="shared" si="23"/>
        <v>1</v>
      </c>
      <c r="P96" s="52">
        <f t="shared" si="23"/>
        <v>1</v>
      </c>
      <c r="Q96" s="52">
        <f t="shared" si="23"/>
        <v>1</v>
      </c>
      <c r="R96" s="52">
        <f t="shared" si="23"/>
        <v>1</v>
      </c>
      <c r="S96" s="52">
        <f t="shared" si="23"/>
        <v>1</v>
      </c>
      <c r="T96" s="52">
        <f t="shared" si="23"/>
        <v>1</v>
      </c>
      <c r="U96" s="52">
        <f t="shared" si="23"/>
        <v>1</v>
      </c>
      <c r="V96" s="52">
        <f t="shared" si="23"/>
        <v>1</v>
      </c>
      <c r="W96" s="52">
        <f t="shared" si="23"/>
        <v>1</v>
      </c>
    </row>
    <row r="97" spans="1:23" x14ac:dyDescent="0.25">
      <c r="A97" s="44" t="s">
        <v>35</v>
      </c>
      <c r="B97" s="45" t="s">
        <v>56</v>
      </c>
      <c r="C97" s="56" t="s">
        <v>88</v>
      </c>
      <c r="D97" s="52">
        <f t="shared" ref="D97:W97" si="24">D19</f>
        <v>1</v>
      </c>
      <c r="E97" s="52">
        <f t="shared" si="24"/>
        <v>1</v>
      </c>
      <c r="F97" s="52">
        <f t="shared" si="24"/>
        <v>1</v>
      </c>
      <c r="G97" s="52">
        <f t="shared" si="24"/>
        <v>1</v>
      </c>
      <c r="H97" s="52">
        <f t="shared" si="24"/>
        <v>1</v>
      </c>
      <c r="I97" s="52">
        <f t="shared" si="24"/>
        <v>1</v>
      </c>
      <c r="J97" s="52">
        <f t="shared" si="24"/>
        <v>1</v>
      </c>
      <c r="K97" s="52">
        <f t="shared" si="24"/>
        <v>1</v>
      </c>
      <c r="L97" s="52">
        <f t="shared" si="24"/>
        <v>1</v>
      </c>
      <c r="M97" s="52">
        <f t="shared" si="24"/>
        <v>1</v>
      </c>
      <c r="N97" s="52">
        <f t="shared" si="24"/>
        <v>1</v>
      </c>
      <c r="O97" s="52">
        <f t="shared" si="24"/>
        <v>1</v>
      </c>
      <c r="P97" s="52">
        <f t="shared" si="24"/>
        <v>1</v>
      </c>
      <c r="Q97" s="52">
        <f t="shared" si="24"/>
        <v>1</v>
      </c>
      <c r="R97" s="52">
        <f t="shared" si="24"/>
        <v>1</v>
      </c>
      <c r="S97" s="52">
        <f t="shared" si="24"/>
        <v>1</v>
      </c>
      <c r="T97" s="52">
        <f t="shared" si="24"/>
        <v>1</v>
      </c>
      <c r="U97" s="52">
        <f t="shared" si="24"/>
        <v>1</v>
      </c>
      <c r="V97" s="52">
        <f t="shared" si="24"/>
        <v>1</v>
      </c>
      <c r="W97" s="52">
        <f t="shared" si="24"/>
        <v>1</v>
      </c>
    </row>
    <row r="98" spans="1:23" x14ac:dyDescent="0.25">
      <c r="A98" s="44" t="s">
        <v>36</v>
      </c>
      <c r="B98" s="45" t="s">
        <v>56</v>
      </c>
      <c r="C98" s="56" t="s">
        <v>88</v>
      </c>
      <c r="D98" s="52">
        <f t="shared" ref="D98:W98" si="25">D20</f>
        <v>1</v>
      </c>
      <c r="E98" s="52">
        <f t="shared" si="25"/>
        <v>1</v>
      </c>
      <c r="F98" s="52">
        <f t="shared" si="25"/>
        <v>1</v>
      </c>
      <c r="G98" s="52">
        <f t="shared" si="25"/>
        <v>1</v>
      </c>
      <c r="H98" s="52">
        <f t="shared" si="25"/>
        <v>1</v>
      </c>
      <c r="I98" s="52">
        <f t="shared" si="25"/>
        <v>0</v>
      </c>
      <c r="J98" s="52">
        <f t="shared" si="25"/>
        <v>0</v>
      </c>
      <c r="K98" s="52">
        <f t="shared" si="25"/>
        <v>0</v>
      </c>
      <c r="L98" s="52">
        <f t="shared" si="25"/>
        <v>0</v>
      </c>
      <c r="M98" s="52">
        <f t="shared" si="25"/>
        <v>0</v>
      </c>
      <c r="N98" s="52">
        <f t="shared" si="25"/>
        <v>0</v>
      </c>
      <c r="O98" s="52">
        <f t="shared" si="25"/>
        <v>0</v>
      </c>
      <c r="P98" s="52">
        <f t="shared" si="25"/>
        <v>0</v>
      </c>
      <c r="Q98" s="52">
        <f t="shared" si="25"/>
        <v>0</v>
      </c>
      <c r="R98" s="52">
        <f t="shared" si="25"/>
        <v>0</v>
      </c>
      <c r="S98" s="52">
        <f t="shared" si="25"/>
        <v>0</v>
      </c>
      <c r="T98" s="52">
        <f t="shared" si="25"/>
        <v>0</v>
      </c>
      <c r="U98" s="52">
        <f t="shared" si="25"/>
        <v>0</v>
      </c>
      <c r="V98" s="52">
        <f t="shared" si="25"/>
        <v>0</v>
      </c>
      <c r="W98" s="52">
        <f t="shared" si="25"/>
        <v>0</v>
      </c>
    </row>
    <row r="99" spans="1:23" x14ac:dyDescent="0.25">
      <c r="A99" s="44" t="s">
        <v>39</v>
      </c>
      <c r="B99" s="57" t="s">
        <v>57</v>
      </c>
      <c r="C99" s="56"/>
      <c r="D99" s="52">
        <f t="shared" ref="D99:W99" si="26">D21</f>
        <v>0</v>
      </c>
      <c r="E99" s="52">
        <f t="shared" si="26"/>
        <v>0</v>
      </c>
      <c r="F99" s="52">
        <f t="shared" si="26"/>
        <v>0</v>
      </c>
      <c r="G99" s="52">
        <f t="shared" si="26"/>
        <v>0</v>
      </c>
      <c r="H99" s="52">
        <f t="shared" si="26"/>
        <v>0</v>
      </c>
      <c r="I99" s="52">
        <f t="shared" si="26"/>
        <v>0</v>
      </c>
      <c r="J99" s="52">
        <f t="shared" si="26"/>
        <v>0</v>
      </c>
      <c r="K99" s="52">
        <f t="shared" si="26"/>
        <v>0</v>
      </c>
      <c r="L99" s="52">
        <f t="shared" si="26"/>
        <v>0</v>
      </c>
      <c r="M99" s="52">
        <f t="shared" si="26"/>
        <v>0</v>
      </c>
      <c r="N99" s="52">
        <f t="shared" si="26"/>
        <v>0</v>
      </c>
      <c r="O99" s="52">
        <f t="shared" si="26"/>
        <v>0</v>
      </c>
      <c r="P99" s="52">
        <f t="shared" si="26"/>
        <v>0</v>
      </c>
      <c r="Q99" s="52">
        <f t="shared" si="26"/>
        <v>0</v>
      </c>
      <c r="R99" s="52">
        <f t="shared" si="26"/>
        <v>0</v>
      </c>
      <c r="S99" s="52">
        <f t="shared" si="26"/>
        <v>0</v>
      </c>
      <c r="T99" s="52">
        <f t="shared" si="26"/>
        <v>0</v>
      </c>
      <c r="U99" s="52">
        <f t="shared" si="26"/>
        <v>0</v>
      </c>
      <c r="V99" s="52">
        <f t="shared" si="26"/>
        <v>0</v>
      </c>
      <c r="W99" s="52">
        <f t="shared" si="26"/>
        <v>0</v>
      </c>
    </row>
    <row r="100" spans="1:23" x14ac:dyDescent="0.25">
      <c r="A100" s="44" t="s">
        <v>72</v>
      </c>
      <c r="B100" s="45" t="s">
        <v>56</v>
      </c>
      <c r="C100" s="56"/>
      <c r="D100" s="52">
        <f t="shared" ref="D100:W100" si="27">D22</f>
        <v>1</v>
      </c>
      <c r="E100" s="52">
        <f t="shared" si="27"/>
        <v>1</v>
      </c>
      <c r="F100" s="52">
        <f t="shared" si="27"/>
        <v>1</v>
      </c>
      <c r="G100" s="52">
        <f t="shared" si="27"/>
        <v>1</v>
      </c>
      <c r="H100" s="52">
        <f t="shared" si="27"/>
        <v>1</v>
      </c>
      <c r="I100" s="52">
        <f t="shared" si="27"/>
        <v>0</v>
      </c>
      <c r="J100" s="52">
        <f t="shared" si="27"/>
        <v>0</v>
      </c>
      <c r="K100" s="52">
        <f t="shared" si="27"/>
        <v>0</v>
      </c>
      <c r="L100" s="52">
        <f t="shared" si="27"/>
        <v>0</v>
      </c>
      <c r="M100" s="52">
        <f t="shared" si="27"/>
        <v>0</v>
      </c>
      <c r="N100" s="52">
        <f t="shared" si="27"/>
        <v>0</v>
      </c>
      <c r="O100" s="52">
        <f t="shared" si="27"/>
        <v>0</v>
      </c>
      <c r="P100" s="52">
        <f t="shared" si="27"/>
        <v>0</v>
      </c>
      <c r="Q100" s="52">
        <f t="shared" si="27"/>
        <v>0</v>
      </c>
      <c r="R100" s="52">
        <f t="shared" si="27"/>
        <v>0</v>
      </c>
      <c r="S100" s="52">
        <f t="shared" si="27"/>
        <v>0</v>
      </c>
      <c r="T100" s="52">
        <f t="shared" si="27"/>
        <v>0</v>
      </c>
      <c r="U100" s="52">
        <f t="shared" si="27"/>
        <v>0</v>
      </c>
      <c r="V100" s="52">
        <f t="shared" si="27"/>
        <v>0</v>
      </c>
      <c r="W100" s="52">
        <f t="shared" si="27"/>
        <v>0</v>
      </c>
    </row>
    <row r="101" spans="1:23" x14ac:dyDescent="0.25">
      <c r="A101" s="44" t="s">
        <v>37</v>
      </c>
      <c r="B101" s="45" t="s">
        <v>56</v>
      </c>
      <c r="C101" s="56" t="s">
        <v>88</v>
      </c>
      <c r="D101" s="52">
        <f t="shared" ref="D101:W101" si="28">D23</f>
        <v>1</v>
      </c>
      <c r="E101" s="52">
        <f t="shared" si="28"/>
        <v>1</v>
      </c>
      <c r="F101" s="52">
        <f t="shared" si="28"/>
        <v>1</v>
      </c>
      <c r="G101" s="52">
        <f t="shared" si="28"/>
        <v>1</v>
      </c>
      <c r="H101" s="52">
        <f t="shared" si="28"/>
        <v>0</v>
      </c>
      <c r="I101" s="52">
        <f t="shared" si="28"/>
        <v>0</v>
      </c>
      <c r="J101" s="52">
        <f t="shared" si="28"/>
        <v>0</v>
      </c>
      <c r="K101" s="52">
        <f t="shared" si="28"/>
        <v>0</v>
      </c>
      <c r="L101" s="52">
        <f t="shared" si="28"/>
        <v>0</v>
      </c>
      <c r="M101" s="52">
        <f t="shared" si="28"/>
        <v>0</v>
      </c>
      <c r="N101" s="52">
        <f t="shared" si="28"/>
        <v>0</v>
      </c>
      <c r="O101" s="52">
        <f t="shared" si="28"/>
        <v>0</v>
      </c>
      <c r="P101" s="52">
        <f t="shared" si="28"/>
        <v>0</v>
      </c>
      <c r="Q101" s="52">
        <f t="shared" si="28"/>
        <v>0</v>
      </c>
      <c r="R101" s="52">
        <f t="shared" si="28"/>
        <v>0</v>
      </c>
      <c r="S101" s="52">
        <f t="shared" si="28"/>
        <v>0</v>
      </c>
      <c r="T101" s="52">
        <f t="shared" si="28"/>
        <v>0</v>
      </c>
      <c r="U101" s="52">
        <f t="shared" si="28"/>
        <v>0</v>
      </c>
      <c r="V101" s="52">
        <f t="shared" si="28"/>
        <v>0</v>
      </c>
      <c r="W101" s="52">
        <f t="shared" si="28"/>
        <v>0</v>
      </c>
    </row>
    <row r="102" spans="1:23" x14ac:dyDescent="0.25">
      <c r="A102" s="44" t="s">
        <v>38</v>
      </c>
      <c r="B102" s="51" t="s">
        <v>58</v>
      </c>
      <c r="C102" s="56" t="s">
        <v>88</v>
      </c>
      <c r="D102" s="52">
        <f t="shared" ref="D102:W102" si="29">D24</f>
        <v>1</v>
      </c>
      <c r="E102" s="52">
        <f t="shared" si="29"/>
        <v>1</v>
      </c>
      <c r="F102" s="52">
        <f t="shared" si="29"/>
        <v>1</v>
      </c>
      <c r="G102" s="52">
        <f t="shared" si="29"/>
        <v>1</v>
      </c>
      <c r="H102" s="52">
        <f t="shared" si="29"/>
        <v>1</v>
      </c>
      <c r="I102" s="52">
        <f t="shared" si="29"/>
        <v>1</v>
      </c>
      <c r="J102" s="52">
        <f t="shared" si="29"/>
        <v>1</v>
      </c>
      <c r="K102" s="52">
        <f t="shared" si="29"/>
        <v>1</v>
      </c>
      <c r="L102" s="52">
        <f t="shared" si="29"/>
        <v>1</v>
      </c>
      <c r="M102" s="52">
        <f t="shared" si="29"/>
        <v>1</v>
      </c>
      <c r="N102" s="52">
        <f t="shared" si="29"/>
        <v>0</v>
      </c>
      <c r="O102" s="52">
        <f t="shared" si="29"/>
        <v>0</v>
      </c>
      <c r="P102" s="52">
        <f t="shared" si="29"/>
        <v>0</v>
      </c>
      <c r="Q102" s="52">
        <f t="shared" si="29"/>
        <v>0</v>
      </c>
      <c r="R102" s="52">
        <f t="shared" si="29"/>
        <v>0</v>
      </c>
      <c r="S102" s="52">
        <f t="shared" si="29"/>
        <v>0</v>
      </c>
      <c r="T102" s="52">
        <f t="shared" si="29"/>
        <v>0</v>
      </c>
      <c r="U102" s="52">
        <f t="shared" si="29"/>
        <v>0</v>
      </c>
      <c r="V102" s="52">
        <f t="shared" si="29"/>
        <v>0</v>
      </c>
      <c r="W102" s="52">
        <f t="shared" si="29"/>
        <v>0</v>
      </c>
    </row>
    <row r="103" spans="1:23" x14ac:dyDescent="0.25">
      <c r="A103" s="44" t="s">
        <v>40</v>
      </c>
      <c r="B103" s="45" t="s">
        <v>59</v>
      </c>
      <c r="C103" s="56"/>
      <c r="D103" s="52">
        <f t="shared" ref="D103:W103" si="30">D25</f>
        <v>1</v>
      </c>
      <c r="E103" s="52">
        <f t="shared" si="30"/>
        <v>1</v>
      </c>
      <c r="F103" s="52">
        <f t="shared" si="30"/>
        <v>1</v>
      </c>
      <c r="G103" s="52">
        <f t="shared" si="30"/>
        <v>1</v>
      </c>
      <c r="H103" s="52">
        <f t="shared" si="30"/>
        <v>0</v>
      </c>
      <c r="I103" s="52">
        <f t="shared" si="30"/>
        <v>0</v>
      </c>
      <c r="J103" s="52">
        <f t="shared" si="30"/>
        <v>0</v>
      </c>
      <c r="K103" s="52">
        <f t="shared" si="30"/>
        <v>0</v>
      </c>
      <c r="L103" s="52">
        <f t="shared" si="30"/>
        <v>0</v>
      </c>
      <c r="M103" s="52">
        <f t="shared" si="30"/>
        <v>0</v>
      </c>
      <c r="N103" s="52">
        <f t="shared" si="30"/>
        <v>0</v>
      </c>
      <c r="O103" s="52">
        <f t="shared" si="30"/>
        <v>0</v>
      </c>
      <c r="P103" s="52">
        <f t="shared" si="30"/>
        <v>0</v>
      </c>
      <c r="Q103" s="52">
        <f t="shared" si="30"/>
        <v>0</v>
      </c>
      <c r="R103" s="52">
        <f t="shared" si="30"/>
        <v>0</v>
      </c>
      <c r="S103" s="52">
        <f t="shared" si="30"/>
        <v>0</v>
      </c>
      <c r="T103" s="52">
        <f t="shared" si="30"/>
        <v>0</v>
      </c>
      <c r="U103" s="52">
        <f t="shared" si="30"/>
        <v>0</v>
      </c>
      <c r="V103" s="52">
        <f t="shared" si="30"/>
        <v>0</v>
      </c>
      <c r="W103" s="52">
        <f t="shared" si="30"/>
        <v>0</v>
      </c>
    </row>
    <row r="104" spans="1:23" x14ac:dyDescent="0.25">
      <c r="A104" s="44" t="s">
        <v>73</v>
      </c>
      <c r="B104" s="45" t="s">
        <v>56</v>
      </c>
      <c r="C104" s="56"/>
      <c r="D104" s="52">
        <f t="shared" ref="D104:W104" si="31">D26</f>
        <v>1</v>
      </c>
      <c r="E104" s="52">
        <f t="shared" si="31"/>
        <v>0</v>
      </c>
      <c r="F104" s="52">
        <f t="shared" si="31"/>
        <v>0</v>
      </c>
      <c r="G104" s="52">
        <f t="shared" si="31"/>
        <v>0</v>
      </c>
      <c r="H104" s="52">
        <f t="shared" si="31"/>
        <v>0</v>
      </c>
      <c r="I104" s="52">
        <f t="shared" si="31"/>
        <v>0</v>
      </c>
      <c r="J104" s="52">
        <f t="shared" si="31"/>
        <v>0</v>
      </c>
      <c r="K104" s="52">
        <f t="shared" si="31"/>
        <v>0</v>
      </c>
      <c r="L104" s="52">
        <f t="shared" si="31"/>
        <v>0</v>
      </c>
      <c r="M104" s="52">
        <f t="shared" si="31"/>
        <v>0</v>
      </c>
      <c r="N104" s="52">
        <f t="shared" si="31"/>
        <v>0</v>
      </c>
      <c r="O104" s="52">
        <f t="shared" si="31"/>
        <v>0</v>
      </c>
      <c r="P104" s="52">
        <f t="shared" si="31"/>
        <v>0</v>
      </c>
      <c r="Q104" s="52">
        <f t="shared" si="31"/>
        <v>0</v>
      </c>
      <c r="R104" s="52">
        <f t="shared" si="31"/>
        <v>0</v>
      </c>
      <c r="S104" s="52">
        <f t="shared" si="31"/>
        <v>0</v>
      </c>
      <c r="T104" s="52">
        <f t="shared" si="31"/>
        <v>0</v>
      </c>
      <c r="U104" s="52">
        <f t="shared" si="31"/>
        <v>0</v>
      </c>
      <c r="V104" s="52">
        <f t="shared" si="31"/>
        <v>0</v>
      </c>
      <c r="W104" s="52">
        <f t="shared" si="31"/>
        <v>0</v>
      </c>
    </row>
    <row r="105" spans="1:23" x14ac:dyDescent="0.25">
      <c r="A105" s="44" t="s">
        <v>74</v>
      </c>
      <c r="B105" s="45" t="s">
        <v>56</v>
      </c>
      <c r="C105" s="56"/>
      <c r="D105" s="52">
        <f t="shared" ref="D105:W105" si="32">D27</f>
        <v>1</v>
      </c>
      <c r="E105" s="52">
        <f t="shared" si="32"/>
        <v>1</v>
      </c>
      <c r="F105" s="52">
        <f t="shared" si="32"/>
        <v>1</v>
      </c>
      <c r="G105" s="52">
        <f t="shared" si="32"/>
        <v>0</v>
      </c>
      <c r="H105" s="52">
        <f t="shared" si="32"/>
        <v>0</v>
      </c>
      <c r="I105" s="52">
        <f t="shared" si="32"/>
        <v>0</v>
      </c>
      <c r="J105" s="52">
        <f t="shared" si="32"/>
        <v>0</v>
      </c>
      <c r="K105" s="52">
        <f t="shared" si="32"/>
        <v>0</v>
      </c>
      <c r="L105" s="52">
        <f t="shared" si="32"/>
        <v>0</v>
      </c>
      <c r="M105" s="52">
        <f t="shared" si="32"/>
        <v>0</v>
      </c>
      <c r="N105" s="52">
        <f t="shared" si="32"/>
        <v>0</v>
      </c>
      <c r="O105" s="52">
        <f t="shared" si="32"/>
        <v>0</v>
      </c>
      <c r="P105" s="52">
        <f t="shared" si="32"/>
        <v>0</v>
      </c>
      <c r="Q105" s="52">
        <f t="shared" si="32"/>
        <v>0</v>
      </c>
      <c r="R105" s="52">
        <f t="shared" si="32"/>
        <v>0</v>
      </c>
      <c r="S105" s="52">
        <f t="shared" si="32"/>
        <v>0</v>
      </c>
      <c r="T105" s="52">
        <f t="shared" si="32"/>
        <v>0</v>
      </c>
      <c r="U105" s="52">
        <f t="shared" si="32"/>
        <v>0</v>
      </c>
      <c r="V105" s="52">
        <f t="shared" si="32"/>
        <v>0</v>
      </c>
      <c r="W105" s="52">
        <f t="shared" si="32"/>
        <v>0</v>
      </c>
    </row>
    <row r="106" spans="1:23" x14ac:dyDescent="0.25">
      <c r="A106" s="44" t="s">
        <v>75</v>
      </c>
      <c r="B106" s="45" t="s">
        <v>56</v>
      </c>
      <c r="C106" s="56"/>
      <c r="D106" s="52">
        <f t="shared" ref="D106:W106" si="33">D28</f>
        <v>1</v>
      </c>
      <c r="E106" s="52">
        <f t="shared" si="33"/>
        <v>1</v>
      </c>
      <c r="F106" s="52">
        <f t="shared" si="33"/>
        <v>1</v>
      </c>
      <c r="G106" s="52">
        <f t="shared" si="33"/>
        <v>1</v>
      </c>
      <c r="H106" s="52">
        <f t="shared" si="33"/>
        <v>1</v>
      </c>
      <c r="I106" s="52">
        <f t="shared" si="33"/>
        <v>1</v>
      </c>
      <c r="J106" s="52">
        <f t="shared" si="33"/>
        <v>0</v>
      </c>
      <c r="K106" s="52">
        <f t="shared" si="33"/>
        <v>0</v>
      </c>
      <c r="L106" s="52">
        <f t="shared" si="33"/>
        <v>0</v>
      </c>
      <c r="M106" s="52">
        <f t="shared" si="33"/>
        <v>0</v>
      </c>
      <c r="N106" s="52">
        <f t="shared" si="33"/>
        <v>0</v>
      </c>
      <c r="O106" s="52">
        <f t="shared" si="33"/>
        <v>0</v>
      </c>
      <c r="P106" s="52">
        <f t="shared" si="33"/>
        <v>0</v>
      </c>
      <c r="Q106" s="52">
        <f t="shared" si="33"/>
        <v>0</v>
      </c>
      <c r="R106" s="52">
        <f t="shared" si="33"/>
        <v>0</v>
      </c>
      <c r="S106" s="52">
        <f t="shared" si="33"/>
        <v>0</v>
      </c>
      <c r="T106" s="52">
        <f t="shared" si="33"/>
        <v>0</v>
      </c>
      <c r="U106" s="52">
        <f t="shared" si="33"/>
        <v>0</v>
      </c>
      <c r="V106" s="52">
        <f t="shared" si="33"/>
        <v>0</v>
      </c>
      <c r="W106" s="52">
        <f t="shared" si="33"/>
        <v>0</v>
      </c>
    </row>
    <row r="107" spans="1:23" x14ac:dyDescent="0.25">
      <c r="A107" s="44" t="s">
        <v>41</v>
      </c>
      <c r="B107" s="51" t="s">
        <v>60</v>
      </c>
      <c r="C107" s="56"/>
      <c r="D107" s="52">
        <f t="shared" ref="D107:W107" si="34">D29</f>
        <v>1</v>
      </c>
      <c r="E107" s="52">
        <f t="shared" si="34"/>
        <v>1</v>
      </c>
      <c r="F107" s="52">
        <f t="shared" si="34"/>
        <v>1</v>
      </c>
      <c r="G107" s="52">
        <f t="shared" si="34"/>
        <v>1</v>
      </c>
      <c r="H107" s="52">
        <f t="shared" si="34"/>
        <v>1</v>
      </c>
      <c r="I107" s="52">
        <f t="shared" si="34"/>
        <v>1</v>
      </c>
      <c r="J107" s="52">
        <f t="shared" si="34"/>
        <v>1</v>
      </c>
      <c r="K107" s="52">
        <f t="shared" si="34"/>
        <v>1</v>
      </c>
      <c r="L107" s="52">
        <f t="shared" si="34"/>
        <v>1</v>
      </c>
      <c r="M107" s="52">
        <f t="shared" si="34"/>
        <v>1</v>
      </c>
      <c r="N107" s="52">
        <f t="shared" si="34"/>
        <v>1</v>
      </c>
      <c r="O107" s="52">
        <f t="shared" si="34"/>
        <v>1</v>
      </c>
      <c r="P107" s="52">
        <f t="shared" si="34"/>
        <v>1</v>
      </c>
      <c r="Q107" s="52">
        <f t="shared" si="34"/>
        <v>1</v>
      </c>
      <c r="R107" s="52">
        <f t="shared" si="34"/>
        <v>1</v>
      </c>
      <c r="S107" s="52">
        <f t="shared" si="34"/>
        <v>1</v>
      </c>
      <c r="T107" s="52">
        <f t="shared" si="34"/>
        <v>1</v>
      </c>
      <c r="U107" s="52">
        <f t="shared" si="34"/>
        <v>1</v>
      </c>
      <c r="V107" s="52">
        <f t="shared" si="34"/>
        <v>1</v>
      </c>
      <c r="W107" s="52">
        <f t="shared" si="34"/>
        <v>1</v>
      </c>
    </row>
    <row r="108" spans="1:23" x14ac:dyDescent="0.25">
      <c r="A108" s="44" t="s">
        <v>76</v>
      </c>
      <c r="B108" s="51" t="s">
        <v>57</v>
      </c>
      <c r="C108" s="56"/>
      <c r="D108" s="52">
        <f t="shared" ref="D108:W108" si="35">D30</f>
        <v>1</v>
      </c>
      <c r="E108" s="52">
        <f t="shared" si="35"/>
        <v>1</v>
      </c>
      <c r="F108" s="52">
        <f t="shared" si="35"/>
        <v>1</v>
      </c>
      <c r="G108" s="52">
        <f t="shared" si="35"/>
        <v>1</v>
      </c>
      <c r="H108" s="52">
        <f t="shared" si="35"/>
        <v>1</v>
      </c>
      <c r="I108" s="52">
        <f t="shared" si="35"/>
        <v>1</v>
      </c>
      <c r="J108" s="52">
        <f t="shared" si="35"/>
        <v>1</v>
      </c>
      <c r="K108" s="52">
        <f t="shared" si="35"/>
        <v>1</v>
      </c>
      <c r="L108" s="52">
        <f t="shared" si="35"/>
        <v>1</v>
      </c>
      <c r="M108" s="52">
        <f t="shared" si="35"/>
        <v>1</v>
      </c>
      <c r="N108" s="52">
        <f t="shared" si="35"/>
        <v>1</v>
      </c>
      <c r="O108" s="52">
        <f t="shared" si="35"/>
        <v>1</v>
      </c>
      <c r="P108" s="52">
        <f t="shared" si="35"/>
        <v>1</v>
      </c>
      <c r="Q108" s="52">
        <f t="shared" si="35"/>
        <v>1</v>
      </c>
      <c r="R108" s="52">
        <f t="shared" si="35"/>
        <v>1</v>
      </c>
      <c r="S108" s="52">
        <f t="shared" si="35"/>
        <v>1</v>
      </c>
      <c r="T108" s="52">
        <f t="shared" si="35"/>
        <v>1</v>
      </c>
      <c r="U108" s="52">
        <f t="shared" si="35"/>
        <v>1</v>
      </c>
      <c r="V108" s="52">
        <f t="shared" si="35"/>
        <v>1</v>
      </c>
      <c r="W108" s="52">
        <f t="shared" si="35"/>
        <v>1</v>
      </c>
    </row>
    <row r="109" spans="1:23" x14ac:dyDescent="0.25">
      <c r="A109" s="44" t="s">
        <v>86</v>
      </c>
      <c r="B109" s="45" t="s">
        <v>55</v>
      </c>
      <c r="C109" s="56" t="s">
        <v>88</v>
      </c>
      <c r="D109" s="52">
        <f t="shared" ref="D109:W109" si="36">D31</f>
        <v>1</v>
      </c>
      <c r="E109" s="52">
        <f t="shared" si="36"/>
        <v>1</v>
      </c>
      <c r="F109" s="52">
        <f t="shared" si="36"/>
        <v>0</v>
      </c>
      <c r="G109" s="52">
        <f t="shared" si="36"/>
        <v>0</v>
      </c>
      <c r="H109" s="52">
        <f t="shared" si="36"/>
        <v>0</v>
      </c>
      <c r="I109" s="52">
        <f t="shared" si="36"/>
        <v>0</v>
      </c>
      <c r="J109" s="52">
        <f t="shared" si="36"/>
        <v>0</v>
      </c>
      <c r="K109" s="52">
        <f t="shared" si="36"/>
        <v>0</v>
      </c>
      <c r="L109" s="52">
        <f t="shared" si="36"/>
        <v>0</v>
      </c>
      <c r="M109" s="52">
        <f t="shared" si="36"/>
        <v>0</v>
      </c>
      <c r="N109" s="52">
        <f t="shared" si="36"/>
        <v>0</v>
      </c>
      <c r="O109" s="52">
        <f t="shared" si="36"/>
        <v>0</v>
      </c>
      <c r="P109" s="52">
        <f t="shared" si="36"/>
        <v>0</v>
      </c>
      <c r="Q109" s="52">
        <f t="shared" si="36"/>
        <v>0</v>
      </c>
      <c r="R109" s="52">
        <f t="shared" si="36"/>
        <v>0</v>
      </c>
      <c r="S109" s="52">
        <f t="shared" si="36"/>
        <v>0</v>
      </c>
      <c r="T109" s="52">
        <f t="shared" si="36"/>
        <v>0</v>
      </c>
      <c r="U109" s="52">
        <f t="shared" si="36"/>
        <v>0</v>
      </c>
      <c r="V109" s="52">
        <f t="shared" si="36"/>
        <v>0</v>
      </c>
      <c r="W109" s="52">
        <f t="shared" si="36"/>
        <v>0</v>
      </c>
    </row>
    <row r="110" spans="1:23" x14ac:dyDescent="0.25">
      <c r="A110" s="44" t="s">
        <v>42</v>
      </c>
      <c r="B110" s="51" t="s">
        <v>60</v>
      </c>
      <c r="C110" s="56" t="s">
        <v>88</v>
      </c>
      <c r="D110" s="52">
        <f t="shared" ref="D110:W110" si="37">D32</f>
        <v>1</v>
      </c>
      <c r="E110" s="52">
        <f t="shared" si="37"/>
        <v>0</v>
      </c>
      <c r="F110" s="52">
        <f t="shared" si="37"/>
        <v>0</v>
      </c>
      <c r="G110" s="52">
        <f t="shared" si="37"/>
        <v>0</v>
      </c>
      <c r="H110" s="52">
        <f t="shared" si="37"/>
        <v>0</v>
      </c>
      <c r="I110" s="52">
        <f t="shared" si="37"/>
        <v>0</v>
      </c>
      <c r="J110" s="52">
        <f t="shared" si="37"/>
        <v>0</v>
      </c>
      <c r="K110" s="52">
        <f t="shared" si="37"/>
        <v>0</v>
      </c>
      <c r="L110" s="52">
        <f t="shared" si="37"/>
        <v>0</v>
      </c>
      <c r="M110" s="52">
        <f t="shared" si="37"/>
        <v>0</v>
      </c>
      <c r="N110" s="52">
        <f t="shared" si="37"/>
        <v>0</v>
      </c>
      <c r="O110" s="52">
        <f t="shared" si="37"/>
        <v>0</v>
      </c>
      <c r="P110" s="52">
        <f t="shared" si="37"/>
        <v>0</v>
      </c>
      <c r="Q110" s="52">
        <f t="shared" si="37"/>
        <v>0</v>
      </c>
      <c r="R110" s="52">
        <f t="shared" si="37"/>
        <v>0</v>
      </c>
      <c r="S110" s="52">
        <f t="shared" si="37"/>
        <v>0</v>
      </c>
      <c r="T110" s="52">
        <f t="shared" si="37"/>
        <v>0</v>
      </c>
      <c r="U110" s="52">
        <f t="shared" si="37"/>
        <v>0</v>
      </c>
      <c r="V110" s="52">
        <f t="shared" si="37"/>
        <v>0</v>
      </c>
      <c r="W110" s="52">
        <f t="shared" si="37"/>
        <v>0</v>
      </c>
    </row>
    <row r="111" spans="1:23" x14ac:dyDescent="0.25">
      <c r="A111" s="44" t="s">
        <v>54</v>
      </c>
      <c r="B111" s="45" t="s">
        <v>56</v>
      </c>
      <c r="C111" s="56" t="s">
        <v>88</v>
      </c>
      <c r="D111" s="52">
        <f t="shared" ref="D111:W111" si="38">D33</f>
        <v>1</v>
      </c>
      <c r="E111" s="52">
        <f t="shared" si="38"/>
        <v>1</v>
      </c>
      <c r="F111" s="52">
        <f t="shared" si="38"/>
        <v>1</v>
      </c>
      <c r="G111" s="52">
        <f t="shared" si="38"/>
        <v>1</v>
      </c>
      <c r="H111" s="52">
        <f t="shared" si="38"/>
        <v>0</v>
      </c>
      <c r="I111" s="52">
        <f t="shared" si="38"/>
        <v>0</v>
      </c>
      <c r="J111" s="52">
        <f t="shared" si="38"/>
        <v>0</v>
      </c>
      <c r="K111" s="52">
        <f t="shared" si="38"/>
        <v>0</v>
      </c>
      <c r="L111" s="52">
        <f t="shared" si="38"/>
        <v>0</v>
      </c>
      <c r="M111" s="52">
        <f t="shared" si="38"/>
        <v>0</v>
      </c>
      <c r="N111" s="52">
        <f t="shared" si="38"/>
        <v>0</v>
      </c>
      <c r="O111" s="52">
        <f t="shared" si="38"/>
        <v>0</v>
      </c>
      <c r="P111" s="52">
        <f t="shared" si="38"/>
        <v>0</v>
      </c>
      <c r="Q111" s="52">
        <f t="shared" si="38"/>
        <v>0</v>
      </c>
      <c r="R111" s="52">
        <f t="shared" si="38"/>
        <v>0</v>
      </c>
      <c r="S111" s="52">
        <f t="shared" si="38"/>
        <v>0</v>
      </c>
      <c r="T111" s="52">
        <f t="shared" si="38"/>
        <v>0</v>
      </c>
      <c r="U111" s="52">
        <f t="shared" si="38"/>
        <v>0</v>
      </c>
      <c r="V111" s="52">
        <f t="shared" si="38"/>
        <v>0</v>
      </c>
      <c r="W111" s="52">
        <f t="shared" si="38"/>
        <v>0</v>
      </c>
    </row>
    <row r="112" spans="1:23" x14ac:dyDescent="0.25">
      <c r="A112" s="44" t="s">
        <v>43</v>
      </c>
      <c r="B112" s="44"/>
      <c r="C112" s="56"/>
      <c r="D112" s="52">
        <f t="shared" ref="D112:W112" si="39">D34</f>
        <v>1</v>
      </c>
      <c r="E112" s="52">
        <f t="shared" si="39"/>
        <v>0</v>
      </c>
      <c r="F112" s="52">
        <f t="shared" si="39"/>
        <v>0</v>
      </c>
      <c r="G112" s="52">
        <f t="shared" si="39"/>
        <v>0</v>
      </c>
      <c r="H112" s="52">
        <f t="shared" si="39"/>
        <v>0</v>
      </c>
      <c r="I112" s="52">
        <f t="shared" si="39"/>
        <v>0</v>
      </c>
      <c r="J112" s="52">
        <f t="shared" si="39"/>
        <v>0</v>
      </c>
      <c r="K112" s="52">
        <f t="shared" si="39"/>
        <v>0</v>
      </c>
      <c r="L112" s="52">
        <f t="shared" si="39"/>
        <v>0</v>
      </c>
      <c r="M112" s="52">
        <f t="shared" si="39"/>
        <v>0</v>
      </c>
      <c r="N112" s="52">
        <f t="shared" si="39"/>
        <v>0</v>
      </c>
      <c r="O112" s="52">
        <f t="shared" si="39"/>
        <v>0</v>
      </c>
      <c r="P112" s="52">
        <f t="shared" si="39"/>
        <v>0</v>
      </c>
      <c r="Q112" s="52">
        <f t="shared" si="39"/>
        <v>0</v>
      </c>
      <c r="R112" s="52">
        <f t="shared" si="39"/>
        <v>0</v>
      </c>
      <c r="S112" s="52">
        <f t="shared" si="39"/>
        <v>0</v>
      </c>
      <c r="T112" s="52">
        <f t="shared" si="39"/>
        <v>0</v>
      </c>
      <c r="U112" s="52">
        <f t="shared" si="39"/>
        <v>0</v>
      </c>
      <c r="V112" s="52">
        <f t="shared" si="39"/>
        <v>0</v>
      </c>
      <c r="W112" s="52">
        <f t="shared" si="39"/>
        <v>0</v>
      </c>
    </row>
    <row r="113" spans="1:23" x14ac:dyDescent="0.25">
      <c r="A113" s="44" t="s">
        <v>77</v>
      </c>
      <c r="B113" s="45" t="s">
        <v>56</v>
      </c>
      <c r="C113" s="56" t="s">
        <v>88</v>
      </c>
      <c r="D113" s="52">
        <f t="shared" ref="D113:W113" si="40">D35</f>
        <v>1</v>
      </c>
      <c r="E113" s="52">
        <f t="shared" si="40"/>
        <v>1</v>
      </c>
      <c r="F113" s="52">
        <f t="shared" si="40"/>
        <v>1</v>
      </c>
      <c r="G113" s="52">
        <f t="shared" si="40"/>
        <v>1</v>
      </c>
      <c r="H113" s="52">
        <f t="shared" si="40"/>
        <v>1</v>
      </c>
      <c r="I113" s="52">
        <f t="shared" si="40"/>
        <v>0</v>
      </c>
      <c r="J113" s="52">
        <f t="shared" si="40"/>
        <v>0</v>
      </c>
      <c r="K113" s="52">
        <f t="shared" si="40"/>
        <v>0</v>
      </c>
      <c r="L113" s="52">
        <f t="shared" si="40"/>
        <v>0</v>
      </c>
      <c r="M113" s="52">
        <f t="shared" si="40"/>
        <v>0</v>
      </c>
      <c r="N113" s="52">
        <f t="shared" si="40"/>
        <v>0</v>
      </c>
      <c r="O113" s="52">
        <f t="shared" si="40"/>
        <v>0</v>
      </c>
      <c r="P113" s="52">
        <f t="shared" si="40"/>
        <v>0</v>
      </c>
      <c r="Q113" s="52">
        <f t="shared" si="40"/>
        <v>0</v>
      </c>
      <c r="R113" s="52">
        <f t="shared" si="40"/>
        <v>0</v>
      </c>
      <c r="S113" s="52">
        <f t="shared" si="40"/>
        <v>0</v>
      </c>
      <c r="T113" s="52">
        <f t="shared" si="40"/>
        <v>0</v>
      </c>
      <c r="U113" s="52">
        <f t="shared" si="40"/>
        <v>0</v>
      </c>
      <c r="V113" s="52">
        <f t="shared" si="40"/>
        <v>0</v>
      </c>
      <c r="W113" s="52">
        <f t="shared" si="40"/>
        <v>0</v>
      </c>
    </row>
    <row r="114" spans="1:23" x14ac:dyDescent="0.25">
      <c r="A114" s="44" t="s">
        <v>44</v>
      </c>
      <c r="B114" s="45" t="s">
        <v>56</v>
      </c>
      <c r="C114" s="56"/>
      <c r="D114" s="52">
        <f t="shared" ref="D114:W114" si="41">D36</f>
        <v>1</v>
      </c>
      <c r="E114" s="52">
        <f t="shared" si="41"/>
        <v>1</v>
      </c>
      <c r="F114" s="52">
        <f t="shared" si="41"/>
        <v>1</v>
      </c>
      <c r="G114" s="52">
        <f t="shared" si="41"/>
        <v>0</v>
      </c>
      <c r="H114" s="52">
        <f t="shared" si="41"/>
        <v>0</v>
      </c>
      <c r="I114" s="52">
        <f t="shared" si="41"/>
        <v>0</v>
      </c>
      <c r="J114" s="52">
        <f t="shared" si="41"/>
        <v>0</v>
      </c>
      <c r="K114" s="52">
        <f t="shared" si="41"/>
        <v>0</v>
      </c>
      <c r="L114" s="52">
        <f t="shared" si="41"/>
        <v>0</v>
      </c>
      <c r="M114" s="52">
        <f t="shared" si="41"/>
        <v>0</v>
      </c>
      <c r="N114" s="52">
        <f t="shared" si="41"/>
        <v>0</v>
      </c>
      <c r="O114" s="52">
        <f t="shared" si="41"/>
        <v>0</v>
      </c>
      <c r="P114" s="52">
        <f t="shared" si="41"/>
        <v>0</v>
      </c>
      <c r="Q114" s="52">
        <f t="shared" si="41"/>
        <v>0</v>
      </c>
      <c r="R114" s="52">
        <f t="shared" si="41"/>
        <v>0</v>
      </c>
      <c r="S114" s="52">
        <f t="shared" si="41"/>
        <v>0</v>
      </c>
      <c r="T114" s="52">
        <f t="shared" si="41"/>
        <v>0</v>
      </c>
      <c r="U114" s="52">
        <f t="shared" si="41"/>
        <v>0</v>
      </c>
      <c r="V114" s="52">
        <f t="shared" si="41"/>
        <v>0</v>
      </c>
      <c r="W114" s="52">
        <f t="shared" si="41"/>
        <v>0</v>
      </c>
    </row>
    <row r="115" spans="1:23" x14ac:dyDescent="0.25">
      <c r="A115" s="44" t="s">
        <v>45</v>
      </c>
      <c r="B115" s="51" t="s">
        <v>58</v>
      </c>
      <c r="C115" s="56"/>
      <c r="D115" s="52">
        <f t="shared" ref="D115:W115" si="42">D37</f>
        <v>1</v>
      </c>
      <c r="E115" s="52">
        <f t="shared" si="42"/>
        <v>1</v>
      </c>
      <c r="F115" s="52">
        <f t="shared" si="42"/>
        <v>1</v>
      </c>
      <c r="G115" s="52">
        <f t="shared" si="42"/>
        <v>1</v>
      </c>
      <c r="H115" s="52">
        <f t="shared" si="42"/>
        <v>1</v>
      </c>
      <c r="I115" s="52">
        <f t="shared" si="42"/>
        <v>1</v>
      </c>
      <c r="J115" s="52">
        <f t="shared" si="42"/>
        <v>1</v>
      </c>
      <c r="K115" s="52">
        <f t="shared" si="42"/>
        <v>1</v>
      </c>
      <c r="L115" s="52">
        <f t="shared" si="42"/>
        <v>1</v>
      </c>
      <c r="M115" s="52">
        <f t="shared" si="42"/>
        <v>1</v>
      </c>
      <c r="N115" s="52">
        <f t="shared" si="42"/>
        <v>1</v>
      </c>
      <c r="O115" s="52">
        <f t="shared" si="42"/>
        <v>1</v>
      </c>
      <c r="P115" s="52">
        <f t="shared" si="42"/>
        <v>1</v>
      </c>
      <c r="Q115" s="52">
        <f t="shared" si="42"/>
        <v>1</v>
      </c>
      <c r="R115" s="52">
        <f t="shared" si="42"/>
        <v>1</v>
      </c>
      <c r="S115" s="52">
        <f t="shared" si="42"/>
        <v>1</v>
      </c>
      <c r="T115" s="52">
        <f t="shared" si="42"/>
        <v>1</v>
      </c>
      <c r="U115" s="52">
        <f t="shared" si="42"/>
        <v>1</v>
      </c>
      <c r="V115" s="52">
        <f t="shared" si="42"/>
        <v>1</v>
      </c>
      <c r="W115" s="52">
        <f t="shared" si="42"/>
        <v>1</v>
      </c>
    </row>
    <row r="116" spans="1:23" x14ac:dyDescent="0.25">
      <c r="A116" s="44" t="s">
        <v>46</v>
      </c>
      <c r="B116" s="52" t="s">
        <v>63</v>
      </c>
      <c r="C116" s="56"/>
      <c r="D116" s="52">
        <f t="shared" ref="D116:W116" si="43">D38</f>
        <v>0</v>
      </c>
      <c r="E116" s="52">
        <f t="shared" si="43"/>
        <v>0</v>
      </c>
      <c r="F116" s="52">
        <f t="shared" si="43"/>
        <v>0</v>
      </c>
      <c r="G116" s="52">
        <f t="shared" si="43"/>
        <v>0</v>
      </c>
      <c r="H116" s="52">
        <f t="shared" si="43"/>
        <v>0</v>
      </c>
      <c r="I116" s="52">
        <f t="shared" si="43"/>
        <v>0</v>
      </c>
      <c r="J116" s="52">
        <f t="shared" si="43"/>
        <v>0</v>
      </c>
      <c r="K116" s="52">
        <f t="shared" si="43"/>
        <v>0</v>
      </c>
      <c r="L116" s="52">
        <f t="shared" si="43"/>
        <v>0</v>
      </c>
      <c r="M116" s="52">
        <f t="shared" si="43"/>
        <v>0</v>
      </c>
      <c r="N116" s="52">
        <f t="shared" si="43"/>
        <v>0</v>
      </c>
      <c r="O116" s="52">
        <f t="shared" si="43"/>
        <v>0</v>
      </c>
      <c r="P116" s="52">
        <f t="shared" si="43"/>
        <v>0</v>
      </c>
      <c r="Q116" s="52">
        <f t="shared" si="43"/>
        <v>0</v>
      </c>
      <c r="R116" s="52">
        <f t="shared" si="43"/>
        <v>0</v>
      </c>
      <c r="S116" s="52">
        <f t="shared" si="43"/>
        <v>0</v>
      </c>
      <c r="T116" s="52">
        <f t="shared" si="43"/>
        <v>0</v>
      </c>
      <c r="U116" s="52">
        <f t="shared" si="43"/>
        <v>0</v>
      </c>
      <c r="V116" s="52">
        <f t="shared" si="43"/>
        <v>0</v>
      </c>
      <c r="W116" s="52">
        <f t="shared" si="43"/>
        <v>0</v>
      </c>
    </row>
    <row r="117" spans="1:23" x14ac:dyDescent="0.25">
      <c r="A117" s="44" t="s">
        <v>47</v>
      </c>
      <c r="B117" s="52" t="s">
        <v>63</v>
      </c>
      <c r="C117" s="56"/>
      <c r="D117" s="52">
        <f t="shared" ref="D117:W117" si="44">D39</f>
        <v>0</v>
      </c>
      <c r="E117" s="52">
        <f t="shared" si="44"/>
        <v>0</v>
      </c>
      <c r="F117" s="52">
        <f t="shared" si="44"/>
        <v>0</v>
      </c>
      <c r="G117" s="52">
        <f t="shared" si="44"/>
        <v>0</v>
      </c>
      <c r="H117" s="52">
        <f t="shared" si="44"/>
        <v>0</v>
      </c>
      <c r="I117" s="52">
        <f t="shared" si="44"/>
        <v>0</v>
      </c>
      <c r="J117" s="52">
        <f t="shared" si="44"/>
        <v>0</v>
      </c>
      <c r="K117" s="52">
        <f t="shared" si="44"/>
        <v>0</v>
      </c>
      <c r="L117" s="52">
        <f t="shared" si="44"/>
        <v>0</v>
      </c>
      <c r="M117" s="52">
        <f t="shared" si="44"/>
        <v>0</v>
      </c>
      <c r="N117" s="52">
        <f t="shared" si="44"/>
        <v>0</v>
      </c>
      <c r="O117" s="52">
        <f t="shared" si="44"/>
        <v>0</v>
      </c>
      <c r="P117" s="52">
        <f t="shared" si="44"/>
        <v>0</v>
      </c>
      <c r="Q117" s="52">
        <f t="shared" si="44"/>
        <v>0</v>
      </c>
      <c r="R117" s="52">
        <f t="shared" si="44"/>
        <v>0</v>
      </c>
      <c r="S117" s="52">
        <f t="shared" si="44"/>
        <v>0</v>
      </c>
      <c r="T117" s="52">
        <f t="shared" si="44"/>
        <v>0</v>
      </c>
      <c r="U117" s="52">
        <f t="shared" si="44"/>
        <v>0</v>
      </c>
      <c r="V117" s="52">
        <f t="shared" si="44"/>
        <v>0</v>
      </c>
      <c r="W117" s="52">
        <f t="shared" si="44"/>
        <v>0</v>
      </c>
    </row>
    <row r="118" spans="1:23" x14ac:dyDescent="0.25">
      <c r="A118" s="44" t="s">
        <v>48</v>
      </c>
      <c r="B118" s="45" t="s">
        <v>56</v>
      </c>
      <c r="C118" s="56" t="s">
        <v>88</v>
      </c>
      <c r="D118" s="52">
        <f t="shared" ref="D118:W118" si="45">D40</f>
        <v>0</v>
      </c>
      <c r="E118" s="52">
        <f t="shared" si="45"/>
        <v>0</v>
      </c>
      <c r="F118" s="52">
        <f t="shared" si="45"/>
        <v>0</v>
      </c>
      <c r="G118" s="52">
        <f t="shared" si="45"/>
        <v>0</v>
      </c>
      <c r="H118" s="52">
        <f t="shared" si="45"/>
        <v>0</v>
      </c>
      <c r="I118" s="52">
        <f t="shared" si="45"/>
        <v>0</v>
      </c>
      <c r="J118" s="52">
        <f t="shared" si="45"/>
        <v>0</v>
      </c>
      <c r="K118" s="52">
        <f t="shared" si="45"/>
        <v>0</v>
      </c>
      <c r="L118" s="52">
        <f t="shared" si="45"/>
        <v>0</v>
      </c>
      <c r="M118" s="52">
        <f t="shared" si="45"/>
        <v>0</v>
      </c>
      <c r="N118" s="52">
        <f t="shared" si="45"/>
        <v>0</v>
      </c>
      <c r="O118" s="52">
        <f t="shared" si="45"/>
        <v>0</v>
      </c>
      <c r="P118" s="52">
        <f t="shared" si="45"/>
        <v>0</v>
      </c>
      <c r="Q118" s="52">
        <f t="shared" si="45"/>
        <v>0</v>
      </c>
      <c r="R118" s="52">
        <f t="shared" si="45"/>
        <v>0</v>
      </c>
      <c r="S118" s="52">
        <f t="shared" si="45"/>
        <v>0</v>
      </c>
      <c r="T118" s="52">
        <f t="shared" si="45"/>
        <v>0</v>
      </c>
      <c r="U118" s="52">
        <f t="shared" si="45"/>
        <v>0</v>
      </c>
      <c r="V118" s="52">
        <f t="shared" si="45"/>
        <v>0</v>
      </c>
      <c r="W118" s="52">
        <f t="shared" si="45"/>
        <v>0</v>
      </c>
    </row>
    <row r="119" spans="1:23" x14ac:dyDescent="0.25">
      <c r="A119" s="44" t="s">
        <v>49</v>
      </c>
      <c r="B119" s="51" t="s">
        <v>60</v>
      </c>
      <c r="C119" s="56" t="s">
        <v>88</v>
      </c>
      <c r="D119" s="52">
        <f t="shared" ref="D119:W119" si="46">D41</f>
        <v>1</v>
      </c>
      <c r="E119" s="52">
        <f t="shared" si="46"/>
        <v>1</v>
      </c>
      <c r="F119" s="52">
        <f t="shared" si="46"/>
        <v>1</v>
      </c>
      <c r="G119" s="52">
        <f t="shared" si="46"/>
        <v>1</v>
      </c>
      <c r="H119" s="52">
        <f t="shared" si="46"/>
        <v>1</v>
      </c>
      <c r="I119" s="52">
        <f t="shared" si="46"/>
        <v>0</v>
      </c>
      <c r="J119" s="52">
        <f t="shared" si="46"/>
        <v>0</v>
      </c>
      <c r="K119" s="52">
        <f t="shared" si="46"/>
        <v>0</v>
      </c>
      <c r="L119" s="52">
        <f t="shared" si="46"/>
        <v>0</v>
      </c>
      <c r="M119" s="52">
        <f t="shared" si="46"/>
        <v>0</v>
      </c>
      <c r="N119" s="52">
        <f t="shared" si="46"/>
        <v>0</v>
      </c>
      <c r="O119" s="52">
        <f t="shared" si="46"/>
        <v>0</v>
      </c>
      <c r="P119" s="52">
        <f t="shared" si="46"/>
        <v>0</v>
      </c>
      <c r="Q119" s="52">
        <f t="shared" si="46"/>
        <v>0</v>
      </c>
      <c r="R119" s="52">
        <f t="shared" si="46"/>
        <v>0</v>
      </c>
      <c r="S119" s="52">
        <f t="shared" si="46"/>
        <v>0</v>
      </c>
      <c r="T119" s="52">
        <f t="shared" si="46"/>
        <v>0</v>
      </c>
      <c r="U119" s="52">
        <f t="shared" si="46"/>
        <v>0</v>
      </c>
      <c r="V119" s="52">
        <f t="shared" si="46"/>
        <v>0</v>
      </c>
      <c r="W119" s="52">
        <f t="shared" si="46"/>
        <v>0</v>
      </c>
    </row>
    <row r="120" spans="1:23" x14ac:dyDescent="0.25">
      <c r="A120" s="44" t="s">
        <v>78</v>
      </c>
      <c r="B120" s="51" t="s">
        <v>58</v>
      </c>
      <c r="C120" s="56"/>
      <c r="D120" s="52">
        <f t="shared" ref="D120:W120" si="47">D42</f>
        <v>1</v>
      </c>
      <c r="E120" s="52">
        <f t="shared" si="47"/>
        <v>1</v>
      </c>
      <c r="F120" s="52">
        <f t="shared" si="47"/>
        <v>1</v>
      </c>
      <c r="G120" s="52">
        <f t="shared" si="47"/>
        <v>1</v>
      </c>
      <c r="H120" s="52">
        <f t="shared" si="47"/>
        <v>1</v>
      </c>
      <c r="I120" s="52">
        <f t="shared" si="47"/>
        <v>1</v>
      </c>
      <c r="J120" s="52">
        <f t="shared" si="47"/>
        <v>1</v>
      </c>
      <c r="K120" s="52">
        <f t="shared" si="47"/>
        <v>1</v>
      </c>
      <c r="L120" s="52">
        <f t="shared" si="47"/>
        <v>1</v>
      </c>
      <c r="M120" s="52">
        <f t="shared" si="47"/>
        <v>1</v>
      </c>
      <c r="N120" s="52">
        <f t="shared" si="47"/>
        <v>1</v>
      </c>
      <c r="O120" s="52">
        <f t="shared" si="47"/>
        <v>1</v>
      </c>
      <c r="P120" s="52">
        <f t="shared" si="47"/>
        <v>1</v>
      </c>
      <c r="Q120" s="52">
        <f t="shared" si="47"/>
        <v>1</v>
      </c>
      <c r="R120" s="52">
        <f t="shared" si="47"/>
        <v>1</v>
      </c>
      <c r="S120" s="52">
        <f t="shared" si="47"/>
        <v>1</v>
      </c>
      <c r="T120" s="52">
        <f t="shared" si="47"/>
        <v>1</v>
      </c>
      <c r="U120" s="52">
        <f t="shared" si="47"/>
        <v>1</v>
      </c>
      <c r="V120" s="52">
        <f t="shared" si="47"/>
        <v>1</v>
      </c>
      <c r="W120" s="52">
        <f t="shared" si="47"/>
        <v>1</v>
      </c>
    </row>
    <row r="121" spans="1:23" x14ac:dyDescent="0.25">
      <c r="A121" s="44" t="s">
        <v>79</v>
      </c>
      <c r="B121" s="45" t="s">
        <v>61</v>
      </c>
      <c r="C121" s="56"/>
      <c r="D121" s="52">
        <f t="shared" ref="D121:W121" si="48">D43</f>
        <v>1</v>
      </c>
      <c r="E121" s="52">
        <f t="shared" si="48"/>
        <v>1</v>
      </c>
      <c r="F121" s="52">
        <f t="shared" si="48"/>
        <v>0</v>
      </c>
      <c r="G121" s="52">
        <f t="shared" si="48"/>
        <v>0</v>
      </c>
      <c r="H121" s="52">
        <f t="shared" si="48"/>
        <v>0</v>
      </c>
      <c r="I121" s="52">
        <f t="shared" si="48"/>
        <v>0</v>
      </c>
      <c r="J121" s="52">
        <f t="shared" si="48"/>
        <v>0</v>
      </c>
      <c r="K121" s="52">
        <f t="shared" si="48"/>
        <v>0</v>
      </c>
      <c r="L121" s="52">
        <f t="shared" si="48"/>
        <v>0</v>
      </c>
      <c r="M121" s="52">
        <f t="shared" si="48"/>
        <v>0</v>
      </c>
      <c r="N121" s="52">
        <f t="shared" si="48"/>
        <v>0</v>
      </c>
      <c r="O121" s="52">
        <f t="shared" si="48"/>
        <v>0</v>
      </c>
      <c r="P121" s="52">
        <f t="shared" si="48"/>
        <v>0</v>
      </c>
      <c r="Q121" s="52">
        <f t="shared" si="48"/>
        <v>0</v>
      </c>
      <c r="R121" s="52">
        <f t="shared" si="48"/>
        <v>0</v>
      </c>
      <c r="S121" s="52">
        <f t="shared" si="48"/>
        <v>0</v>
      </c>
      <c r="T121" s="52">
        <f t="shared" si="48"/>
        <v>0</v>
      </c>
      <c r="U121" s="52">
        <f t="shared" si="48"/>
        <v>0</v>
      </c>
      <c r="V121" s="52">
        <f t="shared" si="48"/>
        <v>0</v>
      </c>
      <c r="W121" s="52">
        <f t="shared" si="48"/>
        <v>0</v>
      </c>
    </row>
    <row r="122" spans="1:23" x14ac:dyDescent="0.25">
      <c r="A122" s="44" t="s">
        <v>80</v>
      </c>
      <c r="B122" s="45" t="s">
        <v>56</v>
      </c>
      <c r="C122" s="56" t="s">
        <v>88</v>
      </c>
      <c r="D122" s="52">
        <f t="shared" ref="D122:W122" si="49">D44</f>
        <v>1</v>
      </c>
      <c r="E122" s="52">
        <f t="shared" si="49"/>
        <v>1</v>
      </c>
      <c r="F122" s="52">
        <f t="shared" si="49"/>
        <v>1</v>
      </c>
      <c r="G122" s="52">
        <f t="shared" si="49"/>
        <v>1</v>
      </c>
      <c r="H122" s="52">
        <f t="shared" si="49"/>
        <v>1</v>
      </c>
      <c r="I122" s="52">
        <f t="shared" si="49"/>
        <v>1</v>
      </c>
      <c r="J122" s="52">
        <f t="shared" si="49"/>
        <v>1</v>
      </c>
      <c r="K122" s="52">
        <f t="shared" si="49"/>
        <v>0</v>
      </c>
      <c r="L122" s="52">
        <f t="shared" si="49"/>
        <v>0</v>
      </c>
      <c r="M122" s="52">
        <f t="shared" si="49"/>
        <v>0</v>
      </c>
      <c r="N122" s="52">
        <f t="shared" si="49"/>
        <v>0</v>
      </c>
      <c r="O122" s="52">
        <f t="shared" si="49"/>
        <v>0</v>
      </c>
      <c r="P122" s="52">
        <f t="shared" si="49"/>
        <v>0</v>
      </c>
      <c r="Q122" s="52">
        <f t="shared" si="49"/>
        <v>0</v>
      </c>
      <c r="R122" s="52">
        <f t="shared" si="49"/>
        <v>0</v>
      </c>
      <c r="S122" s="52">
        <f t="shared" si="49"/>
        <v>0</v>
      </c>
      <c r="T122" s="52">
        <f t="shared" si="49"/>
        <v>0</v>
      </c>
      <c r="U122" s="52">
        <f t="shared" si="49"/>
        <v>0</v>
      </c>
      <c r="V122" s="52">
        <f t="shared" si="49"/>
        <v>0</v>
      </c>
      <c r="W122" s="52">
        <f t="shared" si="49"/>
        <v>0</v>
      </c>
    </row>
    <row r="123" spans="1:23" x14ac:dyDescent="0.25">
      <c r="A123" s="44" t="s">
        <v>50</v>
      </c>
      <c r="B123" s="45" t="s">
        <v>55</v>
      </c>
      <c r="C123" s="56"/>
      <c r="D123" s="52">
        <f t="shared" ref="D123:W123" si="50">D45</f>
        <v>1</v>
      </c>
      <c r="E123" s="52">
        <f t="shared" si="50"/>
        <v>1</v>
      </c>
      <c r="F123" s="52">
        <f t="shared" si="50"/>
        <v>0</v>
      </c>
      <c r="G123" s="52">
        <f t="shared" si="50"/>
        <v>0</v>
      </c>
      <c r="H123" s="52">
        <f t="shared" si="50"/>
        <v>0</v>
      </c>
      <c r="I123" s="52">
        <f t="shared" si="50"/>
        <v>0</v>
      </c>
      <c r="J123" s="52">
        <f t="shared" si="50"/>
        <v>0</v>
      </c>
      <c r="K123" s="52">
        <f t="shared" si="50"/>
        <v>0</v>
      </c>
      <c r="L123" s="52">
        <f t="shared" si="50"/>
        <v>0</v>
      </c>
      <c r="M123" s="52">
        <f t="shared" si="50"/>
        <v>0</v>
      </c>
      <c r="N123" s="52">
        <f t="shared" si="50"/>
        <v>0</v>
      </c>
      <c r="O123" s="52">
        <f t="shared" si="50"/>
        <v>0</v>
      </c>
      <c r="P123" s="52">
        <f t="shared" si="50"/>
        <v>0</v>
      </c>
      <c r="Q123" s="52">
        <f t="shared" si="50"/>
        <v>0</v>
      </c>
      <c r="R123" s="52">
        <f t="shared" si="50"/>
        <v>0</v>
      </c>
      <c r="S123" s="52">
        <f t="shared" si="50"/>
        <v>0</v>
      </c>
      <c r="T123" s="52">
        <f t="shared" si="50"/>
        <v>0</v>
      </c>
      <c r="U123" s="52">
        <f t="shared" si="50"/>
        <v>0</v>
      </c>
      <c r="V123" s="52">
        <f t="shared" si="50"/>
        <v>0</v>
      </c>
      <c r="W123" s="52">
        <f t="shared" si="50"/>
        <v>0</v>
      </c>
    </row>
    <row r="124" spans="1:23" x14ac:dyDescent="0.25">
      <c r="A124" s="44" t="s">
        <v>51</v>
      </c>
      <c r="B124" s="45" t="s">
        <v>55</v>
      </c>
      <c r="C124" s="56"/>
      <c r="D124" s="52">
        <f t="shared" ref="D124:W124" si="51">D46</f>
        <v>1</v>
      </c>
      <c r="E124" s="52">
        <f t="shared" si="51"/>
        <v>1</v>
      </c>
      <c r="F124" s="52">
        <f t="shared" si="51"/>
        <v>0</v>
      </c>
      <c r="G124" s="52">
        <f t="shared" si="51"/>
        <v>0</v>
      </c>
      <c r="H124" s="52">
        <f t="shared" si="51"/>
        <v>0</v>
      </c>
      <c r="I124" s="52">
        <f t="shared" si="51"/>
        <v>0</v>
      </c>
      <c r="J124" s="52">
        <f t="shared" si="51"/>
        <v>0</v>
      </c>
      <c r="K124" s="52">
        <f t="shared" si="51"/>
        <v>0</v>
      </c>
      <c r="L124" s="52">
        <f t="shared" si="51"/>
        <v>0</v>
      </c>
      <c r="M124" s="52">
        <f t="shared" si="51"/>
        <v>0</v>
      </c>
      <c r="N124" s="52">
        <f t="shared" si="51"/>
        <v>0</v>
      </c>
      <c r="O124" s="52">
        <f t="shared" si="51"/>
        <v>0</v>
      </c>
      <c r="P124" s="52">
        <f t="shared" si="51"/>
        <v>0</v>
      </c>
      <c r="Q124" s="52">
        <f t="shared" si="51"/>
        <v>0</v>
      </c>
      <c r="R124" s="52">
        <f t="shared" si="51"/>
        <v>0</v>
      </c>
      <c r="S124" s="52">
        <f t="shared" si="51"/>
        <v>0</v>
      </c>
      <c r="T124" s="52">
        <f t="shared" si="51"/>
        <v>0</v>
      </c>
      <c r="U124" s="52">
        <f t="shared" si="51"/>
        <v>0</v>
      </c>
      <c r="V124" s="52">
        <f t="shared" si="51"/>
        <v>0</v>
      </c>
      <c r="W124" s="52">
        <f t="shared" si="51"/>
        <v>0</v>
      </c>
    </row>
    <row r="125" spans="1:23" x14ac:dyDescent="0.25">
      <c r="A125" s="44" t="s">
        <v>52</v>
      </c>
      <c r="B125" s="45" t="s">
        <v>55</v>
      </c>
      <c r="C125" s="56"/>
      <c r="D125" s="52">
        <f t="shared" ref="D125:W125" si="52">D47</f>
        <v>1</v>
      </c>
      <c r="E125" s="52">
        <f t="shared" si="52"/>
        <v>1</v>
      </c>
      <c r="F125" s="52">
        <f t="shared" si="52"/>
        <v>0</v>
      </c>
      <c r="G125" s="52">
        <f t="shared" si="52"/>
        <v>0</v>
      </c>
      <c r="H125" s="52">
        <f t="shared" si="52"/>
        <v>0</v>
      </c>
      <c r="I125" s="52">
        <f t="shared" si="52"/>
        <v>0</v>
      </c>
      <c r="J125" s="52">
        <f t="shared" si="52"/>
        <v>0</v>
      </c>
      <c r="K125" s="52">
        <f t="shared" si="52"/>
        <v>0</v>
      </c>
      <c r="L125" s="52">
        <f t="shared" si="52"/>
        <v>0</v>
      </c>
      <c r="M125" s="52">
        <f t="shared" si="52"/>
        <v>0</v>
      </c>
      <c r="N125" s="52">
        <f t="shared" si="52"/>
        <v>0</v>
      </c>
      <c r="O125" s="52">
        <f t="shared" si="52"/>
        <v>0</v>
      </c>
      <c r="P125" s="52">
        <f t="shared" si="52"/>
        <v>0</v>
      </c>
      <c r="Q125" s="52">
        <f t="shared" si="52"/>
        <v>0</v>
      </c>
      <c r="R125" s="52">
        <f t="shared" si="52"/>
        <v>0</v>
      </c>
      <c r="S125" s="52">
        <f t="shared" si="52"/>
        <v>0</v>
      </c>
      <c r="T125" s="52">
        <f t="shared" si="52"/>
        <v>0</v>
      </c>
      <c r="U125" s="52">
        <f t="shared" si="52"/>
        <v>0</v>
      </c>
      <c r="V125" s="52">
        <f t="shared" si="52"/>
        <v>0</v>
      </c>
      <c r="W125" s="52">
        <f t="shared" si="52"/>
        <v>0</v>
      </c>
    </row>
    <row r="126" spans="1:23" x14ac:dyDescent="0.25">
      <c r="A126" s="44" t="s">
        <v>53</v>
      </c>
      <c r="B126" s="45" t="s">
        <v>56</v>
      </c>
      <c r="C126" s="56"/>
      <c r="D126" s="52">
        <f t="shared" ref="D126:W126" si="53">D48</f>
        <v>1</v>
      </c>
      <c r="E126" s="52">
        <f t="shared" si="53"/>
        <v>0</v>
      </c>
      <c r="F126" s="52">
        <f t="shared" si="53"/>
        <v>0</v>
      </c>
      <c r="G126" s="52">
        <f t="shared" si="53"/>
        <v>0</v>
      </c>
      <c r="H126" s="52">
        <f t="shared" si="53"/>
        <v>0</v>
      </c>
      <c r="I126" s="52">
        <f t="shared" si="53"/>
        <v>0</v>
      </c>
      <c r="J126" s="52">
        <f t="shared" si="53"/>
        <v>0</v>
      </c>
      <c r="K126" s="52">
        <f t="shared" si="53"/>
        <v>0</v>
      </c>
      <c r="L126" s="52">
        <f t="shared" si="53"/>
        <v>0</v>
      </c>
      <c r="M126" s="52">
        <f t="shared" si="53"/>
        <v>0</v>
      </c>
      <c r="N126" s="52">
        <f t="shared" si="53"/>
        <v>0</v>
      </c>
      <c r="O126" s="52">
        <f t="shared" si="53"/>
        <v>0</v>
      </c>
      <c r="P126" s="52">
        <f t="shared" si="53"/>
        <v>0</v>
      </c>
      <c r="Q126" s="52">
        <f t="shared" si="53"/>
        <v>0</v>
      </c>
      <c r="R126" s="52">
        <f t="shared" si="53"/>
        <v>0</v>
      </c>
      <c r="S126" s="52">
        <f t="shared" si="53"/>
        <v>0</v>
      </c>
      <c r="T126" s="52">
        <f t="shared" si="53"/>
        <v>0</v>
      </c>
      <c r="U126" s="52">
        <f t="shared" si="53"/>
        <v>0</v>
      </c>
      <c r="V126" s="52">
        <f t="shared" si="53"/>
        <v>0</v>
      </c>
      <c r="W126" s="52">
        <f t="shared" si="53"/>
        <v>0</v>
      </c>
    </row>
    <row r="127" spans="1:23" x14ac:dyDescent="0.25">
      <c r="A127" s="101" t="str">
        <f>A49</f>
        <v>New</v>
      </c>
      <c r="B127" s="101" t="str">
        <f>B49</f>
        <v>Human Space Flight</v>
      </c>
      <c r="C127" s="35" t="str">
        <f>New_missions!C88</f>
        <v>-</v>
      </c>
      <c r="D127" s="35">
        <f>New_missions!D14+New_missions!D38</f>
        <v>0.3</v>
      </c>
      <c r="E127" s="35">
        <f>New_missions!E14+New_missions!E38</f>
        <v>0.6</v>
      </c>
      <c r="F127" s="35">
        <f>New_missions!F14+New_missions!F38</f>
        <v>0.89999999999999991</v>
      </c>
      <c r="G127" s="35">
        <f>New_missions!G14+New_missions!G38</f>
        <v>1.2</v>
      </c>
      <c r="H127" s="35">
        <f>New_missions!H14+New_missions!H38</f>
        <v>1.5</v>
      </c>
      <c r="I127" s="35">
        <f>New_missions!I14+New_missions!I38</f>
        <v>1.8</v>
      </c>
      <c r="J127" s="35">
        <f>New_missions!J14+New_missions!J38</f>
        <v>2.1</v>
      </c>
      <c r="K127" s="35">
        <f>New_missions!K14+New_missions!K38</f>
        <v>2.4</v>
      </c>
      <c r="L127" s="35">
        <f>New_missions!L14+New_missions!L38</f>
        <v>2.6999999999999997</v>
      </c>
      <c r="M127" s="35">
        <f>New_missions!M14+New_missions!M38</f>
        <v>2.9999999999999996</v>
      </c>
      <c r="N127" s="35">
        <f>New_missions!N14+New_missions!N38</f>
        <v>5</v>
      </c>
      <c r="O127" s="35">
        <f>New_missions!O14+New_missions!O38</f>
        <v>5</v>
      </c>
      <c r="P127" s="35">
        <f>New_missions!P14+New_missions!P38</f>
        <v>5</v>
      </c>
      <c r="Q127" s="35">
        <f>New_missions!Q14+New_missions!Q38</f>
        <v>5</v>
      </c>
      <c r="R127" s="35">
        <f>New_missions!R14+New_missions!R38</f>
        <v>5</v>
      </c>
      <c r="S127" s="35">
        <f>New_missions!S14+New_missions!S38</f>
        <v>5</v>
      </c>
      <c r="T127" s="35">
        <f>New_missions!T14+New_missions!T38</f>
        <v>5</v>
      </c>
      <c r="U127" s="35">
        <f>New_missions!U14+New_missions!U38</f>
        <v>5</v>
      </c>
      <c r="V127" s="35">
        <f>New_missions!V14+New_missions!V38</f>
        <v>5</v>
      </c>
      <c r="W127" s="35">
        <f>New_missions!W14+New_missions!W38</f>
        <v>5</v>
      </c>
    </row>
    <row r="128" spans="1:23" x14ac:dyDescent="0.25">
      <c r="A128" s="101" t="str">
        <f t="shared" ref="A128:B128" si="54">A50</f>
        <v>New</v>
      </c>
      <c r="B128" s="101" t="str">
        <f t="shared" si="54"/>
        <v>Near Earth Robotic - LEO Science</v>
      </c>
      <c r="C128" s="35" t="str">
        <f>New_missions!C89</f>
        <v>-</v>
      </c>
      <c r="D128" s="35">
        <f>New_missions!D15+New_missions!D39</f>
        <v>1.3</v>
      </c>
      <c r="E128" s="35">
        <f>New_missions!E15+New_missions!E39</f>
        <v>4.5999999999999996</v>
      </c>
      <c r="F128" s="35">
        <f>New_missions!F15+New_missions!F39</f>
        <v>6.9</v>
      </c>
      <c r="G128" s="35">
        <f>New_missions!G15+New_missions!G39</f>
        <v>10.199999999999999</v>
      </c>
      <c r="H128" s="35">
        <f>New_missions!H15+New_missions!H39</f>
        <v>14.5</v>
      </c>
      <c r="I128" s="35">
        <f>New_missions!I15+New_missions!I39</f>
        <v>18.8</v>
      </c>
      <c r="J128" s="35">
        <f>New_missions!J15+New_missions!J39</f>
        <v>23.1</v>
      </c>
      <c r="K128" s="35">
        <f>New_missions!K15+New_missions!K39</f>
        <v>26.4</v>
      </c>
      <c r="L128" s="35">
        <f>New_missions!L15+New_missions!L39</f>
        <v>27.700000000000003</v>
      </c>
      <c r="M128" s="35">
        <f>New_missions!M15+New_missions!M39</f>
        <v>29</v>
      </c>
      <c r="N128" s="35">
        <f>New_missions!N15+New_missions!N39</f>
        <v>29</v>
      </c>
      <c r="O128" s="35">
        <f>New_missions!O15+New_missions!O39</f>
        <v>29</v>
      </c>
      <c r="P128" s="35">
        <f>New_missions!P15+New_missions!P39</f>
        <v>29</v>
      </c>
      <c r="Q128" s="35">
        <f>New_missions!Q15+New_missions!Q39</f>
        <v>29</v>
      </c>
      <c r="R128" s="35">
        <f>New_missions!R15+New_missions!R39</f>
        <v>29</v>
      </c>
      <c r="S128" s="35">
        <f>New_missions!S15+New_missions!S39</f>
        <v>29</v>
      </c>
      <c r="T128" s="35">
        <f>New_missions!T15+New_missions!T39</f>
        <v>29</v>
      </c>
      <c r="U128" s="35">
        <f>New_missions!U15+New_missions!U39</f>
        <v>29</v>
      </c>
      <c r="V128" s="35">
        <f>New_missions!V15+New_missions!V39</f>
        <v>29</v>
      </c>
      <c r="W128" s="35">
        <f>New_missions!W15+New_missions!W39</f>
        <v>29</v>
      </c>
    </row>
    <row r="129" spans="1:23" x14ac:dyDescent="0.25">
      <c r="A129" s="101" t="str">
        <f t="shared" ref="A129:B129" si="55">A51</f>
        <v>New</v>
      </c>
      <c r="B129" s="101" t="str">
        <f t="shared" si="55"/>
        <v>Near Earth Robotic - GEO and Near Earth</v>
      </c>
      <c r="C129" s="35" t="str">
        <f>New_missions!C90</f>
        <v>-</v>
      </c>
      <c r="D129" s="35">
        <f>New_missions!D16+New_missions!D40</f>
        <v>0.4</v>
      </c>
      <c r="E129" s="35">
        <f>New_missions!E16+New_missions!E40</f>
        <v>0.8</v>
      </c>
      <c r="F129" s="35">
        <f>New_missions!F16+New_missions!F40</f>
        <v>5.2</v>
      </c>
      <c r="G129" s="35">
        <f>New_missions!G16+New_missions!G40</f>
        <v>5.6</v>
      </c>
      <c r="H129" s="35">
        <f>New_missions!H16+New_missions!H40</f>
        <v>6</v>
      </c>
      <c r="I129" s="35">
        <f>New_missions!I16+New_missions!I40</f>
        <v>6.4</v>
      </c>
      <c r="J129" s="35">
        <f>New_missions!J16+New_missions!J40</f>
        <v>6.8</v>
      </c>
      <c r="K129" s="35">
        <f>New_missions!K16+New_missions!K40</f>
        <v>7.1999999999999993</v>
      </c>
      <c r="L129" s="35">
        <f>New_missions!L16+New_missions!L40</f>
        <v>7.6</v>
      </c>
      <c r="M129" s="35">
        <f>New_missions!M16+New_missions!M40</f>
        <v>8</v>
      </c>
      <c r="N129" s="35">
        <f>New_missions!N16+New_missions!N40</f>
        <v>8</v>
      </c>
      <c r="O129" s="35">
        <f>New_missions!O16+New_missions!O40</f>
        <v>8</v>
      </c>
      <c r="P129" s="35">
        <f>New_missions!P16+New_missions!P40</f>
        <v>8</v>
      </c>
      <c r="Q129" s="35">
        <f>New_missions!Q16+New_missions!Q40</f>
        <v>8</v>
      </c>
      <c r="R129" s="35">
        <f>New_missions!R16+New_missions!R40</f>
        <v>8</v>
      </c>
      <c r="S129" s="35">
        <f>New_missions!S16+New_missions!S40</f>
        <v>8</v>
      </c>
      <c r="T129" s="35">
        <f>New_missions!T16+New_missions!T40</f>
        <v>8</v>
      </c>
      <c r="U129" s="35">
        <f>New_missions!U16+New_missions!U40</f>
        <v>8</v>
      </c>
      <c r="V129" s="35">
        <f>New_missions!V16+New_missions!V40</f>
        <v>8</v>
      </c>
      <c r="W129" s="35">
        <f>New_missions!W16+New_missions!W40</f>
        <v>8</v>
      </c>
    </row>
    <row r="130" spans="1:23" x14ac:dyDescent="0.25">
      <c r="A130" s="101" t="str">
        <f t="shared" ref="A130:B130" si="56">A52</f>
        <v>New</v>
      </c>
      <c r="B130" s="101" t="str">
        <f t="shared" si="56"/>
        <v>Deep Space Robotic</v>
      </c>
      <c r="C130" s="35" t="str">
        <f>New_missions!C91</f>
        <v>-</v>
      </c>
      <c r="D130" s="35">
        <f>New_missions!D17+New_missions!D41</f>
        <v>0.2</v>
      </c>
      <c r="E130" s="35">
        <f>New_missions!E17+New_missions!E41</f>
        <v>0.4</v>
      </c>
      <c r="F130" s="35">
        <f>New_missions!F17+New_missions!F41</f>
        <v>0.60000000000000009</v>
      </c>
      <c r="G130" s="35">
        <f>New_missions!G17+New_missions!G41</f>
        <v>0.8</v>
      </c>
      <c r="H130" s="35">
        <f>New_missions!H17+New_missions!H41</f>
        <v>1</v>
      </c>
      <c r="I130" s="35">
        <f>New_missions!I17+New_missions!I41</f>
        <v>1.2</v>
      </c>
      <c r="J130" s="35">
        <f>New_missions!J17+New_missions!J41</f>
        <v>1.4</v>
      </c>
      <c r="K130" s="35">
        <f>New_missions!K17+New_missions!K41</f>
        <v>1.5999999999999999</v>
      </c>
      <c r="L130" s="35">
        <f>New_missions!L17+New_missions!L41</f>
        <v>1.7999999999999998</v>
      </c>
      <c r="M130" s="35">
        <f>New_missions!M17+New_missions!M41</f>
        <v>1.9999999999999998</v>
      </c>
      <c r="N130" s="35">
        <f>New_missions!N17+New_missions!N41</f>
        <v>1.9999999999999998</v>
      </c>
      <c r="O130" s="35">
        <f>New_missions!O17+New_missions!O41</f>
        <v>1.9999999999999998</v>
      </c>
      <c r="P130" s="35">
        <f>New_missions!P17+New_missions!P41</f>
        <v>1.9999999999999998</v>
      </c>
      <c r="Q130" s="35">
        <f>New_missions!Q17+New_missions!Q41</f>
        <v>1.9999999999999998</v>
      </c>
      <c r="R130" s="35">
        <f>New_missions!R17+New_missions!R41</f>
        <v>1.9999999999999998</v>
      </c>
      <c r="S130" s="35">
        <f>New_missions!S17+New_missions!S41</f>
        <v>1.9999999999999998</v>
      </c>
      <c r="T130" s="35">
        <f>New_missions!T17+New_missions!T41</f>
        <v>1.9999999999999998</v>
      </c>
      <c r="U130" s="35">
        <f>New_missions!U17+New_missions!U41</f>
        <v>1.9999999999999998</v>
      </c>
      <c r="V130" s="35">
        <f>New_missions!V17+New_missions!V41</f>
        <v>1.9999999999999998</v>
      </c>
      <c r="W130" s="35">
        <f>New_missions!W17+New_missions!W41</f>
        <v>1.9999999999999998</v>
      </c>
    </row>
    <row r="131" spans="1:23" x14ac:dyDescent="0.25">
      <c r="A131" s="101" t="str">
        <f t="shared" ref="A131:B131" si="57">A53</f>
        <v>New</v>
      </c>
      <c r="B131" s="101" t="str">
        <f t="shared" si="57"/>
        <v>Near Earth Robotic - Low Latency &amp; Complex Needs</v>
      </c>
      <c r="C131" s="35" t="str">
        <f>New_missions!C92</f>
        <v>-</v>
      </c>
      <c r="D131" s="35">
        <f>New_missions!D18+New_missions!D42</f>
        <v>0.1</v>
      </c>
      <c r="E131" s="35">
        <f>New_missions!E18+New_missions!E42</f>
        <v>0.2</v>
      </c>
      <c r="F131" s="35">
        <f>New_missions!F18+New_missions!F42</f>
        <v>0.30000000000000004</v>
      </c>
      <c r="G131" s="35">
        <f>New_missions!G18+New_missions!G42</f>
        <v>0.4</v>
      </c>
      <c r="H131" s="35">
        <f>New_missions!H18+New_missions!H42</f>
        <v>1.5</v>
      </c>
      <c r="I131" s="35">
        <f>New_missions!I18+New_missions!I42</f>
        <v>1.6</v>
      </c>
      <c r="J131" s="35">
        <f>New_missions!J18+New_missions!J42</f>
        <v>1.7</v>
      </c>
      <c r="K131" s="35">
        <f>New_missions!K18+New_missions!K42</f>
        <v>1.7999999999999998</v>
      </c>
      <c r="L131" s="35">
        <f>New_missions!L18+New_missions!L42</f>
        <v>1.9</v>
      </c>
      <c r="M131" s="35">
        <f>New_missions!M18+New_missions!M42</f>
        <v>2</v>
      </c>
      <c r="N131" s="35">
        <f>New_missions!N18+New_missions!N42</f>
        <v>2</v>
      </c>
      <c r="O131" s="35">
        <f>New_missions!O18+New_missions!O42</f>
        <v>2</v>
      </c>
      <c r="P131" s="35">
        <f>New_missions!P18+New_missions!P42</f>
        <v>2</v>
      </c>
      <c r="Q131" s="35">
        <f>New_missions!Q18+New_missions!Q42</f>
        <v>2</v>
      </c>
      <c r="R131" s="35">
        <f>New_missions!R18+New_missions!R42</f>
        <v>2</v>
      </c>
      <c r="S131" s="35">
        <f>New_missions!S18+New_missions!S42</f>
        <v>2</v>
      </c>
      <c r="T131" s="35">
        <f>New_missions!T18+New_missions!T42</f>
        <v>2</v>
      </c>
      <c r="U131" s="35">
        <f>New_missions!U18+New_missions!U42</f>
        <v>2</v>
      </c>
      <c r="V131" s="35">
        <f>New_missions!V18+New_missions!V42</f>
        <v>2</v>
      </c>
      <c r="W131" s="35">
        <f>New_missions!W18+New_missions!W42</f>
        <v>2</v>
      </c>
    </row>
    <row r="132" spans="1:23" x14ac:dyDescent="0.25">
      <c r="A132" s="101" t="str">
        <f t="shared" ref="A132:B132" si="58">A54</f>
        <v>New</v>
      </c>
      <c r="B132" s="101" t="str">
        <f t="shared" si="58"/>
        <v>Mission Operations</v>
      </c>
      <c r="C132" s="35" t="str">
        <f>New_missions!C93</f>
        <v>-</v>
      </c>
      <c r="D132" s="35">
        <f>New_missions!D19+New_missions!D43</f>
        <v>0</v>
      </c>
      <c r="E132" s="35">
        <f>New_missions!E19+New_missions!E43</f>
        <v>0</v>
      </c>
      <c r="F132" s="35">
        <f>New_missions!F19+New_missions!F43</f>
        <v>0</v>
      </c>
      <c r="G132" s="35">
        <f>New_missions!G19+New_missions!G43</f>
        <v>0</v>
      </c>
      <c r="H132" s="35">
        <f>New_missions!H19+New_missions!H43</f>
        <v>0</v>
      </c>
      <c r="I132" s="35">
        <f>New_missions!I19+New_missions!I43</f>
        <v>0</v>
      </c>
      <c r="J132" s="35">
        <f>New_missions!J19+New_missions!J43</f>
        <v>0</v>
      </c>
      <c r="K132" s="35">
        <f>New_missions!K19+New_missions!K43</f>
        <v>0</v>
      </c>
      <c r="L132" s="35">
        <f>New_missions!L19+New_missions!L43</f>
        <v>0</v>
      </c>
      <c r="M132" s="35">
        <f>New_missions!M19+New_missions!M43</f>
        <v>0</v>
      </c>
      <c r="N132" s="35">
        <f>New_missions!N19+New_missions!N43</f>
        <v>0</v>
      </c>
      <c r="O132" s="35">
        <f>New_missions!O19+New_missions!O43</f>
        <v>0</v>
      </c>
      <c r="P132" s="35">
        <f>New_missions!P19+New_missions!P43</f>
        <v>0</v>
      </c>
      <c r="Q132" s="35">
        <f>New_missions!Q19+New_missions!Q43</f>
        <v>0</v>
      </c>
      <c r="R132" s="35">
        <f>New_missions!R19+New_missions!R43</f>
        <v>0</v>
      </c>
      <c r="S132" s="35">
        <f>New_missions!S19+New_missions!S43</f>
        <v>0</v>
      </c>
      <c r="T132" s="35">
        <f>New_missions!T19+New_missions!T43</f>
        <v>0</v>
      </c>
      <c r="U132" s="35">
        <f>New_missions!U19+New_missions!U43</f>
        <v>0</v>
      </c>
      <c r="V132" s="35">
        <f>New_missions!V19+New_missions!V43</f>
        <v>0</v>
      </c>
      <c r="W132" s="35">
        <f>New_missions!W19+New_missions!W43</f>
        <v>0</v>
      </c>
    </row>
    <row r="133" spans="1:23" x14ac:dyDescent="0.25">
      <c r="A133" s="101" t="str">
        <f t="shared" ref="A133:B133" si="59">A55</f>
        <v>New</v>
      </c>
      <c r="B133" s="101" t="str">
        <f t="shared" si="59"/>
        <v>Launch Events</v>
      </c>
      <c r="C133" s="35">
        <f>New_missions!C94</f>
        <v>0</v>
      </c>
      <c r="D133" s="35">
        <f>New_missions!D20+New_missions!D44</f>
        <v>0.3</v>
      </c>
      <c r="E133" s="35">
        <f>New_missions!E20+New_missions!E44</f>
        <v>0.6</v>
      </c>
      <c r="F133" s="35">
        <f>New_missions!F20+New_missions!F44</f>
        <v>0.89999999999999991</v>
      </c>
      <c r="G133" s="35">
        <f>New_missions!G20+New_missions!G44</f>
        <v>1.2</v>
      </c>
      <c r="H133" s="35">
        <f>New_missions!H20+New_missions!H44</f>
        <v>2.5</v>
      </c>
      <c r="I133" s="35">
        <f>New_missions!I20+New_missions!I44</f>
        <v>2.8</v>
      </c>
      <c r="J133" s="35">
        <f>New_missions!J20+New_missions!J44</f>
        <v>3.1</v>
      </c>
      <c r="K133" s="35">
        <f>New_missions!K20+New_missions!K44</f>
        <v>3.4</v>
      </c>
      <c r="L133" s="35">
        <f>New_missions!L20+New_missions!L44</f>
        <v>3.6999999999999997</v>
      </c>
      <c r="M133" s="35">
        <f>New_missions!M20+New_missions!M44</f>
        <v>3.9999999999999996</v>
      </c>
      <c r="N133" s="35">
        <f>New_missions!N20+New_missions!N44</f>
        <v>3.9999999999999996</v>
      </c>
      <c r="O133" s="35">
        <f>New_missions!O20+New_missions!O44</f>
        <v>3.9999999999999996</v>
      </c>
      <c r="P133" s="35">
        <f>New_missions!P20+New_missions!P44</f>
        <v>3.9999999999999996</v>
      </c>
      <c r="Q133" s="35">
        <f>New_missions!Q20+New_missions!Q44</f>
        <v>3.9999999999999996</v>
      </c>
      <c r="R133" s="35">
        <f>New_missions!R20+New_missions!R44</f>
        <v>3.9999999999999996</v>
      </c>
      <c r="S133" s="35">
        <f>New_missions!S20+New_missions!S44</f>
        <v>3.9999999999999996</v>
      </c>
      <c r="T133" s="35">
        <f>New_missions!T20+New_missions!T44</f>
        <v>3.9999999999999996</v>
      </c>
      <c r="U133" s="35">
        <f>New_missions!U20+New_missions!U44</f>
        <v>3.9999999999999996</v>
      </c>
      <c r="V133" s="35">
        <f>New_missions!V20+New_missions!V44</f>
        <v>3.9999999999999996</v>
      </c>
      <c r="W133" s="35">
        <f>New_missions!W20+New_missions!W44</f>
        <v>3.9999999999999996</v>
      </c>
    </row>
    <row r="134" spans="1:23" x14ac:dyDescent="0.25">
      <c r="A134" s="101" t="str">
        <f t="shared" ref="A134:B134" si="60">A56</f>
        <v>New</v>
      </c>
      <c r="B134" s="101" t="str">
        <f t="shared" si="60"/>
        <v>Terrestrial &amp; Aerial</v>
      </c>
      <c r="C134" s="35">
        <f>New_missions!C95</f>
        <v>0</v>
      </c>
      <c r="D134" s="35">
        <f>New_missions!D21+New_missions!D45</f>
        <v>0.3</v>
      </c>
      <c r="E134" s="35">
        <f>New_missions!E21+New_missions!E45</f>
        <v>1.6</v>
      </c>
      <c r="F134" s="35">
        <f>New_missions!F21+New_missions!F45</f>
        <v>1.9</v>
      </c>
      <c r="G134" s="35">
        <f>New_missions!G21+New_missions!G45</f>
        <v>2.2000000000000002</v>
      </c>
      <c r="H134" s="35">
        <f>New_missions!H21+New_missions!H45</f>
        <v>2.5</v>
      </c>
      <c r="I134" s="35">
        <f>New_missions!I21+New_missions!I45</f>
        <v>3.8</v>
      </c>
      <c r="J134" s="35">
        <f>New_missions!J21+New_missions!J45</f>
        <v>4.0999999999999996</v>
      </c>
      <c r="K134" s="35">
        <f>New_missions!K21+New_missions!K45</f>
        <v>4.4000000000000004</v>
      </c>
      <c r="L134" s="35">
        <f>New_missions!L21+New_missions!L45</f>
        <v>4.6999999999999993</v>
      </c>
      <c r="M134" s="35">
        <f>New_missions!M21+New_missions!M45</f>
        <v>5</v>
      </c>
      <c r="N134" s="35">
        <f>New_missions!N21+New_missions!N45</f>
        <v>5</v>
      </c>
      <c r="O134" s="35">
        <f>New_missions!O21+New_missions!O45</f>
        <v>5</v>
      </c>
      <c r="P134" s="35">
        <f>New_missions!P21+New_missions!P45</f>
        <v>5</v>
      </c>
      <c r="Q134" s="35">
        <f>New_missions!Q21+New_missions!Q45</f>
        <v>5</v>
      </c>
      <c r="R134" s="35">
        <f>New_missions!R21+New_missions!R45</f>
        <v>5</v>
      </c>
      <c r="S134" s="35">
        <f>New_missions!S21+New_missions!S45</f>
        <v>5</v>
      </c>
      <c r="T134" s="35">
        <f>New_missions!T21+New_missions!T45</f>
        <v>5</v>
      </c>
      <c r="U134" s="35">
        <f>New_missions!U21+New_missions!U45</f>
        <v>5</v>
      </c>
      <c r="V134" s="35">
        <f>New_missions!V21+New_missions!V45</f>
        <v>5</v>
      </c>
      <c r="W134" s="35">
        <f>New_missions!W21+New_missions!W45</f>
        <v>5</v>
      </c>
    </row>
    <row r="135" spans="1:23" x14ac:dyDescent="0.25">
      <c r="A135" s="63"/>
      <c r="B135" s="102"/>
    </row>
    <row r="136" spans="1:23" x14ac:dyDescent="0.25">
      <c r="A136" s="63"/>
      <c r="B136" s="102"/>
      <c r="D136" s="104">
        <f>SUM(D80:D134)</f>
        <v>44.899999999999991</v>
      </c>
      <c r="E136" s="104">
        <f>SUM(E80:E134)</f>
        <v>46.800000000000004</v>
      </c>
      <c r="F136" s="104">
        <f t="shared" ref="F136:W136" si="61">SUM(F80:F134)</f>
        <v>48.699999999999996</v>
      </c>
      <c r="G136" s="104">
        <f t="shared" si="61"/>
        <v>50.6</v>
      </c>
      <c r="H136" s="104">
        <f t="shared" si="61"/>
        <v>53.5</v>
      </c>
      <c r="I136" s="104">
        <f t="shared" si="61"/>
        <v>56.4</v>
      </c>
      <c r="J136" s="104">
        <f t="shared" si="61"/>
        <v>59.300000000000004</v>
      </c>
      <c r="K136" s="104">
        <f t="shared" si="61"/>
        <v>62.199999999999996</v>
      </c>
      <c r="L136" s="104">
        <f>SUM(L80:L134)</f>
        <v>65.100000000000009</v>
      </c>
      <c r="M136" s="105">
        <f t="shared" si="61"/>
        <v>68</v>
      </c>
      <c r="N136" s="104">
        <f t="shared" si="61"/>
        <v>68</v>
      </c>
      <c r="O136" s="104">
        <f t="shared" si="61"/>
        <v>68</v>
      </c>
      <c r="P136" s="104">
        <f t="shared" si="61"/>
        <v>68</v>
      </c>
      <c r="Q136" s="104">
        <f t="shared" si="61"/>
        <v>68</v>
      </c>
      <c r="R136" s="104">
        <f t="shared" si="61"/>
        <v>68</v>
      </c>
      <c r="S136" s="104">
        <f t="shared" si="61"/>
        <v>68</v>
      </c>
      <c r="T136" s="104">
        <f t="shared" si="61"/>
        <v>68</v>
      </c>
      <c r="U136" s="104">
        <f t="shared" si="61"/>
        <v>68</v>
      </c>
      <c r="V136" s="104">
        <f t="shared" si="61"/>
        <v>68</v>
      </c>
      <c r="W136" s="104">
        <f t="shared" si="61"/>
        <v>68</v>
      </c>
    </row>
    <row r="137" spans="1:23" ht="14.4" thickBot="1" x14ac:dyDescent="0.3">
      <c r="B137" s="2" t="s">
        <v>94</v>
      </c>
    </row>
    <row r="138" spans="1:23" x14ac:dyDescent="0.25">
      <c r="B138" s="71" t="s">
        <v>101</v>
      </c>
      <c r="D138" s="72">
        <f>D79</f>
        <v>2021</v>
      </c>
      <c r="E138" s="72">
        <f t="shared" ref="E138:W138" si="62">E79</f>
        <v>2022</v>
      </c>
      <c r="F138" s="72">
        <f t="shared" si="62"/>
        <v>2023</v>
      </c>
      <c r="G138" s="72">
        <f t="shared" si="62"/>
        <v>2024</v>
      </c>
      <c r="H138" s="72">
        <f t="shared" si="62"/>
        <v>2025</v>
      </c>
      <c r="I138" s="72">
        <f t="shared" si="62"/>
        <v>2026</v>
      </c>
      <c r="J138" s="72">
        <f t="shared" si="62"/>
        <v>2027</v>
      </c>
      <c r="K138" s="72">
        <f t="shared" si="62"/>
        <v>2028</v>
      </c>
      <c r="L138" s="72">
        <f t="shared" si="62"/>
        <v>2029</v>
      </c>
      <c r="M138" s="87">
        <f t="shared" si="62"/>
        <v>2030</v>
      </c>
      <c r="N138" s="88">
        <f t="shared" si="62"/>
        <v>2031</v>
      </c>
      <c r="O138" s="72">
        <f t="shared" si="62"/>
        <v>2032</v>
      </c>
      <c r="P138" s="72">
        <f t="shared" si="62"/>
        <v>2033</v>
      </c>
      <c r="Q138" s="72">
        <f t="shared" si="62"/>
        <v>2034</v>
      </c>
      <c r="R138" s="72">
        <f t="shared" si="62"/>
        <v>2035</v>
      </c>
      <c r="S138" s="72">
        <f t="shared" si="62"/>
        <v>2036</v>
      </c>
      <c r="T138" s="72">
        <f t="shared" si="62"/>
        <v>2037</v>
      </c>
      <c r="U138" s="72">
        <f t="shared" si="62"/>
        <v>2038</v>
      </c>
      <c r="V138" s="72">
        <f t="shared" si="62"/>
        <v>2039</v>
      </c>
      <c r="W138" s="72">
        <f t="shared" si="62"/>
        <v>2040</v>
      </c>
    </row>
    <row r="139" spans="1:23" x14ac:dyDescent="0.25">
      <c r="B139" s="47" t="s">
        <v>58</v>
      </c>
      <c r="D139" s="48">
        <f>SUMIF($B$80:$B$134,$B139,D$80:D$134)</f>
        <v>6.3</v>
      </c>
      <c r="E139" s="48">
        <f t="shared" ref="E139:W146" si="63">SUMIF($B$80:$B$134,$B139,E$80:E$134)</f>
        <v>6.6</v>
      </c>
      <c r="F139" s="48">
        <f t="shared" si="63"/>
        <v>6.9</v>
      </c>
      <c r="G139" s="48">
        <f t="shared" si="63"/>
        <v>7.2</v>
      </c>
      <c r="H139" s="48">
        <f t="shared" si="63"/>
        <v>7.5</v>
      </c>
      <c r="I139" s="48">
        <f t="shared" si="63"/>
        <v>7.8</v>
      </c>
      <c r="J139" s="48">
        <f t="shared" si="63"/>
        <v>8.1</v>
      </c>
      <c r="K139" s="48">
        <f t="shared" si="63"/>
        <v>8.4</v>
      </c>
      <c r="L139" s="48">
        <f t="shared" si="63"/>
        <v>8.6999999999999993</v>
      </c>
      <c r="M139" s="48">
        <f t="shared" si="63"/>
        <v>9</v>
      </c>
      <c r="N139" s="48">
        <f t="shared" si="63"/>
        <v>9</v>
      </c>
      <c r="O139" s="48">
        <f t="shared" si="63"/>
        <v>9</v>
      </c>
      <c r="P139" s="48">
        <f t="shared" si="63"/>
        <v>9</v>
      </c>
      <c r="Q139" s="48">
        <f t="shared" si="63"/>
        <v>9</v>
      </c>
      <c r="R139" s="48">
        <f t="shared" si="63"/>
        <v>9</v>
      </c>
      <c r="S139" s="48">
        <f t="shared" si="63"/>
        <v>9</v>
      </c>
      <c r="T139" s="48">
        <f t="shared" si="63"/>
        <v>9</v>
      </c>
      <c r="U139" s="48">
        <f t="shared" si="63"/>
        <v>9</v>
      </c>
      <c r="V139" s="48">
        <f t="shared" si="63"/>
        <v>9</v>
      </c>
      <c r="W139" s="48">
        <f t="shared" si="63"/>
        <v>9</v>
      </c>
    </row>
    <row r="140" spans="1:23" x14ac:dyDescent="0.25">
      <c r="B140" s="47" t="s">
        <v>56</v>
      </c>
      <c r="D140" s="48">
        <f t="shared" ref="D140:S146" si="64">SUMIF($B$80:$B$134,$B140,D$80:D$134)</f>
        <v>18.3</v>
      </c>
      <c r="E140" s="48">
        <f t="shared" si="64"/>
        <v>19.600000000000001</v>
      </c>
      <c r="F140" s="48">
        <f t="shared" si="64"/>
        <v>20.9</v>
      </c>
      <c r="G140" s="48">
        <f t="shared" si="64"/>
        <v>22.2</v>
      </c>
      <c r="H140" s="48">
        <f t="shared" si="64"/>
        <v>23.5</v>
      </c>
      <c r="I140" s="48">
        <f t="shared" si="64"/>
        <v>24.8</v>
      </c>
      <c r="J140" s="48">
        <f t="shared" si="64"/>
        <v>26.1</v>
      </c>
      <c r="K140" s="48">
        <f t="shared" si="64"/>
        <v>27.4</v>
      </c>
      <c r="L140" s="48">
        <f t="shared" si="64"/>
        <v>28.700000000000003</v>
      </c>
      <c r="M140" s="48">
        <f t="shared" si="64"/>
        <v>30</v>
      </c>
      <c r="N140" s="48">
        <f t="shared" si="64"/>
        <v>30</v>
      </c>
      <c r="O140" s="48">
        <f t="shared" si="64"/>
        <v>30</v>
      </c>
      <c r="P140" s="48">
        <f t="shared" si="64"/>
        <v>30</v>
      </c>
      <c r="Q140" s="48">
        <f t="shared" si="64"/>
        <v>30</v>
      </c>
      <c r="R140" s="48">
        <f t="shared" si="64"/>
        <v>30</v>
      </c>
      <c r="S140" s="48">
        <f t="shared" si="64"/>
        <v>30</v>
      </c>
      <c r="T140" s="48">
        <f t="shared" si="63"/>
        <v>30</v>
      </c>
      <c r="U140" s="48">
        <f t="shared" si="63"/>
        <v>30</v>
      </c>
      <c r="V140" s="48">
        <f t="shared" si="63"/>
        <v>30</v>
      </c>
      <c r="W140" s="48">
        <f t="shared" si="63"/>
        <v>30</v>
      </c>
    </row>
    <row r="141" spans="1:23" x14ac:dyDescent="0.25">
      <c r="B141" s="47" t="s">
        <v>55</v>
      </c>
      <c r="D141" s="48">
        <f t="shared" si="64"/>
        <v>8.4</v>
      </c>
      <c r="E141" s="48">
        <f t="shared" si="63"/>
        <v>8.8000000000000007</v>
      </c>
      <c r="F141" s="48">
        <f t="shared" si="63"/>
        <v>9.1999999999999993</v>
      </c>
      <c r="G141" s="48">
        <f t="shared" si="63"/>
        <v>9.6</v>
      </c>
      <c r="H141" s="48">
        <f t="shared" si="63"/>
        <v>10</v>
      </c>
      <c r="I141" s="48">
        <f t="shared" si="63"/>
        <v>10.4</v>
      </c>
      <c r="J141" s="48">
        <f t="shared" si="63"/>
        <v>10.8</v>
      </c>
      <c r="K141" s="48">
        <f t="shared" si="63"/>
        <v>11.2</v>
      </c>
      <c r="L141" s="48">
        <f t="shared" si="63"/>
        <v>11.6</v>
      </c>
      <c r="M141" s="48">
        <f t="shared" si="63"/>
        <v>12</v>
      </c>
      <c r="N141" s="48">
        <f t="shared" si="63"/>
        <v>12</v>
      </c>
      <c r="O141" s="48">
        <f t="shared" si="63"/>
        <v>12</v>
      </c>
      <c r="P141" s="48">
        <f t="shared" si="63"/>
        <v>12</v>
      </c>
      <c r="Q141" s="48">
        <f t="shared" si="63"/>
        <v>12</v>
      </c>
      <c r="R141" s="48">
        <f t="shared" si="63"/>
        <v>12</v>
      </c>
      <c r="S141" s="48">
        <f t="shared" si="63"/>
        <v>12</v>
      </c>
      <c r="T141" s="48">
        <f t="shared" si="63"/>
        <v>12</v>
      </c>
      <c r="U141" s="48">
        <f t="shared" si="63"/>
        <v>12</v>
      </c>
      <c r="V141" s="48">
        <f t="shared" si="63"/>
        <v>12</v>
      </c>
      <c r="W141" s="48">
        <f t="shared" si="63"/>
        <v>12</v>
      </c>
    </row>
    <row r="142" spans="1:23" x14ac:dyDescent="0.25">
      <c r="B142" s="47" t="s">
        <v>99</v>
      </c>
      <c r="D142" s="48">
        <f t="shared" si="64"/>
        <v>0.2</v>
      </c>
      <c r="E142" s="48">
        <f t="shared" si="63"/>
        <v>0.4</v>
      </c>
      <c r="F142" s="48">
        <f t="shared" si="63"/>
        <v>0.60000000000000009</v>
      </c>
      <c r="G142" s="48">
        <f t="shared" si="63"/>
        <v>0.8</v>
      </c>
      <c r="H142" s="48">
        <f t="shared" si="63"/>
        <v>1</v>
      </c>
      <c r="I142" s="48">
        <f t="shared" si="63"/>
        <v>1.2</v>
      </c>
      <c r="J142" s="48">
        <f t="shared" si="63"/>
        <v>1.4</v>
      </c>
      <c r="K142" s="48">
        <f t="shared" si="63"/>
        <v>1.5999999999999999</v>
      </c>
      <c r="L142" s="48">
        <f t="shared" si="63"/>
        <v>1.7999999999999998</v>
      </c>
      <c r="M142" s="48">
        <f t="shared" si="63"/>
        <v>1.9999999999999998</v>
      </c>
      <c r="N142" s="48">
        <f t="shared" si="63"/>
        <v>1.9999999999999998</v>
      </c>
      <c r="O142" s="48">
        <f t="shared" si="63"/>
        <v>1.9999999999999998</v>
      </c>
      <c r="P142" s="48">
        <f t="shared" si="63"/>
        <v>1.9999999999999998</v>
      </c>
      <c r="Q142" s="48">
        <f t="shared" si="63"/>
        <v>1.9999999999999998</v>
      </c>
      <c r="R142" s="48">
        <f t="shared" si="63"/>
        <v>1.9999999999999998</v>
      </c>
      <c r="S142" s="48">
        <f t="shared" si="63"/>
        <v>1.9999999999999998</v>
      </c>
      <c r="T142" s="48">
        <f t="shared" si="63"/>
        <v>1.9999999999999998</v>
      </c>
      <c r="U142" s="48">
        <f t="shared" si="63"/>
        <v>1.9999999999999998</v>
      </c>
      <c r="V142" s="48">
        <f t="shared" si="63"/>
        <v>1.9999999999999998</v>
      </c>
      <c r="W142" s="48">
        <f t="shared" si="63"/>
        <v>1.9999999999999998</v>
      </c>
    </row>
    <row r="143" spans="1:23" x14ac:dyDescent="0.25">
      <c r="B143" s="47" t="s">
        <v>59</v>
      </c>
      <c r="D143" s="48">
        <f t="shared" si="64"/>
        <v>1.1000000000000001</v>
      </c>
      <c r="E143" s="48">
        <f t="shared" si="63"/>
        <v>1.2</v>
      </c>
      <c r="F143" s="48">
        <f t="shared" si="63"/>
        <v>1.3</v>
      </c>
      <c r="G143" s="48">
        <f t="shared" si="63"/>
        <v>1.4</v>
      </c>
      <c r="H143" s="48">
        <f t="shared" si="63"/>
        <v>1.5</v>
      </c>
      <c r="I143" s="48">
        <f t="shared" si="63"/>
        <v>1.6</v>
      </c>
      <c r="J143" s="48">
        <f t="shared" si="63"/>
        <v>1.7</v>
      </c>
      <c r="K143" s="48">
        <f t="shared" si="63"/>
        <v>1.7999999999999998</v>
      </c>
      <c r="L143" s="48">
        <f t="shared" si="63"/>
        <v>1.9</v>
      </c>
      <c r="M143" s="48">
        <f t="shared" si="63"/>
        <v>2</v>
      </c>
      <c r="N143" s="48">
        <f t="shared" si="63"/>
        <v>2</v>
      </c>
      <c r="O143" s="48">
        <f t="shared" si="63"/>
        <v>2</v>
      </c>
      <c r="P143" s="48">
        <f t="shared" si="63"/>
        <v>2</v>
      </c>
      <c r="Q143" s="48">
        <f t="shared" si="63"/>
        <v>2</v>
      </c>
      <c r="R143" s="48">
        <f t="shared" si="63"/>
        <v>2</v>
      </c>
      <c r="S143" s="48">
        <f t="shared" si="63"/>
        <v>2</v>
      </c>
      <c r="T143" s="48">
        <f t="shared" si="63"/>
        <v>2</v>
      </c>
      <c r="U143" s="48">
        <f t="shared" si="63"/>
        <v>2</v>
      </c>
      <c r="V143" s="48">
        <f t="shared" si="63"/>
        <v>2</v>
      </c>
      <c r="W143" s="48">
        <f t="shared" si="63"/>
        <v>2</v>
      </c>
    </row>
    <row r="144" spans="1:23" x14ac:dyDescent="0.25">
      <c r="B144" s="47" t="s">
        <v>100</v>
      </c>
      <c r="D144" s="48">
        <f t="shared" si="64"/>
        <v>0</v>
      </c>
      <c r="E144" s="48">
        <f t="shared" si="63"/>
        <v>0</v>
      </c>
      <c r="F144" s="48">
        <f t="shared" si="63"/>
        <v>0</v>
      </c>
      <c r="G144" s="48">
        <f t="shared" si="63"/>
        <v>0</v>
      </c>
      <c r="H144" s="48">
        <f t="shared" si="63"/>
        <v>0</v>
      </c>
      <c r="I144" s="48">
        <f t="shared" si="63"/>
        <v>0</v>
      </c>
      <c r="J144" s="48">
        <f t="shared" si="63"/>
        <v>0</v>
      </c>
      <c r="K144" s="48">
        <f t="shared" si="63"/>
        <v>0</v>
      </c>
      <c r="L144" s="48">
        <f t="shared" si="63"/>
        <v>0</v>
      </c>
      <c r="M144" s="48">
        <f t="shared" si="63"/>
        <v>0</v>
      </c>
      <c r="N144" s="48">
        <f t="shared" si="63"/>
        <v>0</v>
      </c>
      <c r="O144" s="48">
        <f t="shared" si="63"/>
        <v>0</v>
      </c>
      <c r="P144" s="48">
        <f t="shared" si="63"/>
        <v>0</v>
      </c>
      <c r="Q144" s="48">
        <f t="shared" si="63"/>
        <v>0</v>
      </c>
      <c r="R144" s="48">
        <f t="shared" si="63"/>
        <v>0</v>
      </c>
      <c r="S144" s="48">
        <f t="shared" si="63"/>
        <v>0</v>
      </c>
      <c r="T144" s="48">
        <f t="shared" si="63"/>
        <v>0</v>
      </c>
      <c r="U144" s="48">
        <f t="shared" si="63"/>
        <v>0</v>
      </c>
      <c r="V144" s="48">
        <f t="shared" si="63"/>
        <v>0</v>
      </c>
      <c r="W144" s="48">
        <f t="shared" si="63"/>
        <v>0</v>
      </c>
    </row>
    <row r="145" spans="1:23" x14ac:dyDescent="0.25">
      <c r="B145" s="47" t="s">
        <v>57</v>
      </c>
      <c r="D145" s="48">
        <f t="shared" si="64"/>
        <v>3.3</v>
      </c>
      <c r="E145" s="48">
        <f t="shared" si="63"/>
        <v>3.6</v>
      </c>
      <c r="F145" s="48">
        <f t="shared" si="63"/>
        <v>3.9</v>
      </c>
      <c r="G145" s="48">
        <f t="shared" si="63"/>
        <v>4.2</v>
      </c>
      <c r="H145" s="48">
        <f t="shared" si="63"/>
        <v>4.5</v>
      </c>
      <c r="I145" s="48">
        <f t="shared" si="63"/>
        <v>4.8</v>
      </c>
      <c r="J145" s="48">
        <f t="shared" si="63"/>
        <v>5.0999999999999996</v>
      </c>
      <c r="K145" s="48">
        <f t="shared" si="63"/>
        <v>5.4</v>
      </c>
      <c r="L145" s="48">
        <f t="shared" si="63"/>
        <v>5.6999999999999993</v>
      </c>
      <c r="M145" s="48">
        <f t="shared" si="63"/>
        <v>6</v>
      </c>
      <c r="N145" s="48">
        <f t="shared" si="63"/>
        <v>6</v>
      </c>
      <c r="O145" s="48">
        <f t="shared" si="63"/>
        <v>6</v>
      </c>
      <c r="P145" s="48">
        <f t="shared" si="63"/>
        <v>6</v>
      </c>
      <c r="Q145" s="48">
        <f t="shared" si="63"/>
        <v>6</v>
      </c>
      <c r="R145" s="48">
        <f t="shared" si="63"/>
        <v>6</v>
      </c>
      <c r="S145" s="48">
        <f t="shared" si="63"/>
        <v>6</v>
      </c>
      <c r="T145" s="48">
        <f t="shared" si="63"/>
        <v>6</v>
      </c>
      <c r="U145" s="48">
        <f t="shared" si="63"/>
        <v>6</v>
      </c>
      <c r="V145" s="48">
        <f t="shared" si="63"/>
        <v>6</v>
      </c>
      <c r="W145" s="48">
        <f t="shared" si="63"/>
        <v>6</v>
      </c>
    </row>
    <row r="146" spans="1:23" ht="14.4" thickBot="1" x14ac:dyDescent="0.3">
      <c r="B146" s="53" t="s">
        <v>60</v>
      </c>
      <c r="D146" s="48">
        <f t="shared" si="64"/>
        <v>3.3</v>
      </c>
      <c r="E146" s="48">
        <f t="shared" si="63"/>
        <v>3.6</v>
      </c>
      <c r="F146" s="48">
        <f t="shared" si="63"/>
        <v>3.9</v>
      </c>
      <c r="G146" s="48">
        <f t="shared" si="63"/>
        <v>4.2</v>
      </c>
      <c r="H146" s="48">
        <f t="shared" si="63"/>
        <v>4.5</v>
      </c>
      <c r="I146" s="48">
        <f t="shared" si="63"/>
        <v>4.8</v>
      </c>
      <c r="J146" s="48">
        <f t="shared" si="63"/>
        <v>5.0999999999999996</v>
      </c>
      <c r="K146" s="48">
        <f t="shared" si="63"/>
        <v>5.4</v>
      </c>
      <c r="L146" s="48">
        <f t="shared" si="63"/>
        <v>5.6999999999999993</v>
      </c>
      <c r="M146" s="48">
        <f t="shared" si="63"/>
        <v>6</v>
      </c>
      <c r="N146" s="48">
        <f t="shared" si="63"/>
        <v>6</v>
      </c>
      <c r="O146" s="48">
        <f t="shared" si="63"/>
        <v>6</v>
      </c>
      <c r="P146" s="48">
        <f t="shared" si="63"/>
        <v>6</v>
      </c>
      <c r="Q146" s="48">
        <f t="shared" si="63"/>
        <v>6</v>
      </c>
      <c r="R146" s="48">
        <f t="shared" si="63"/>
        <v>6</v>
      </c>
      <c r="S146" s="48">
        <f t="shared" si="63"/>
        <v>6</v>
      </c>
      <c r="T146" s="48">
        <f t="shared" si="63"/>
        <v>6</v>
      </c>
      <c r="U146" s="48">
        <f t="shared" si="63"/>
        <v>6</v>
      </c>
      <c r="V146" s="48">
        <f t="shared" si="63"/>
        <v>6</v>
      </c>
      <c r="W146" s="48">
        <f t="shared" si="63"/>
        <v>6</v>
      </c>
    </row>
    <row r="148" spans="1:23" x14ac:dyDescent="0.25">
      <c r="D148" s="106">
        <f>SUM(D139:D146)</f>
        <v>40.9</v>
      </c>
      <c r="E148" s="106">
        <f t="shared" ref="E148:W148" si="65">SUM(E139:E146)</f>
        <v>43.800000000000004</v>
      </c>
      <c r="F148" s="106">
        <f t="shared" si="65"/>
        <v>46.699999999999996</v>
      </c>
      <c r="G148" s="106">
        <f t="shared" si="65"/>
        <v>49.6</v>
      </c>
      <c r="H148" s="106">
        <f t="shared" si="65"/>
        <v>52.5</v>
      </c>
      <c r="I148" s="106">
        <f t="shared" si="65"/>
        <v>55.4</v>
      </c>
      <c r="J148" s="106">
        <f t="shared" si="65"/>
        <v>58.300000000000004</v>
      </c>
      <c r="K148" s="106">
        <f t="shared" si="65"/>
        <v>61.199999999999996</v>
      </c>
      <c r="L148" s="106">
        <f t="shared" si="65"/>
        <v>64.100000000000009</v>
      </c>
      <c r="M148" s="107">
        <f t="shared" si="65"/>
        <v>67</v>
      </c>
      <c r="N148" s="106">
        <f t="shared" si="65"/>
        <v>67</v>
      </c>
      <c r="O148" s="106">
        <f t="shared" si="65"/>
        <v>67</v>
      </c>
      <c r="P148" s="106">
        <f t="shared" si="65"/>
        <v>67</v>
      </c>
      <c r="Q148" s="106">
        <f t="shared" si="65"/>
        <v>67</v>
      </c>
      <c r="R148" s="106">
        <f t="shared" si="65"/>
        <v>67</v>
      </c>
      <c r="S148" s="106">
        <f t="shared" si="65"/>
        <v>67</v>
      </c>
      <c r="T148" s="106">
        <f t="shared" si="65"/>
        <v>67</v>
      </c>
      <c r="U148" s="106">
        <f t="shared" si="65"/>
        <v>67</v>
      </c>
      <c r="V148" s="106">
        <f t="shared" si="65"/>
        <v>67</v>
      </c>
      <c r="W148" s="106">
        <f t="shared" si="65"/>
        <v>67</v>
      </c>
    </row>
    <row r="149" spans="1:23" x14ac:dyDescent="0.25">
      <c r="D149" s="106"/>
      <c r="E149" s="106"/>
      <c r="F149" s="106"/>
      <c r="G149" s="106"/>
      <c r="H149" s="106"/>
      <c r="I149" s="106"/>
      <c r="J149" s="106"/>
      <c r="K149" s="106"/>
      <c r="L149" s="106"/>
      <c r="M149" s="107"/>
      <c r="N149" s="106"/>
      <c r="O149" s="106"/>
      <c r="P149" s="106"/>
      <c r="Q149" s="106"/>
      <c r="R149" s="106"/>
      <c r="S149" s="106"/>
      <c r="T149" s="106"/>
      <c r="U149" s="106"/>
      <c r="V149" s="106"/>
      <c r="W149" s="106"/>
    </row>
    <row r="150" spans="1:23" ht="14.4" thickBot="1" x14ac:dyDescent="0.3">
      <c r="B150" s="2" t="s">
        <v>94</v>
      </c>
    </row>
    <row r="151" spans="1:23" x14ac:dyDescent="0.25">
      <c r="B151" s="71" t="s">
        <v>101</v>
      </c>
      <c r="D151" s="89">
        <v>2021</v>
      </c>
      <c r="E151" s="89">
        <v>2022</v>
      </c>
      <c r="F151" s="89">
        <v>2023</v>
      </c>
      <c r="G151" s="89">
        <v>2024</v>
      </c>
      <c r="H151" s="89">
        <v>2025</v>
      </c>
      <c r="I151" s="89">
        <v>2026</v>
      </c>
      <c r="J151" s="89">
        <v>2027</v>
      </c>
      <c r="K151" s="89">
        <v>2028</v>
      </c>
      <c r="L151" s="89">
        <v>2029</v>
      </c>
      <c r="M151" s="89">
        <v>2030</v>
      </c>
      <c r="N151" s="89">
        <v>2031</v>
      </c>
      <c r="O151" s="89">
        <v>2032</v>
      </c>
      <c r="P151" s="89">
        <v>2033</v>
      </c>
      <c r="Q151" s="89">
        <v>2034</v>
      </c>
      <c r="R151" s="89">
        <v>2035</v>
      </c>
      <c r="S151" s="89">
        <v>2036</v>
      </c>
      <c r="T151" s="89">
        <v>2037</v>
      </c>
      <c r="U151" s="89">
        <v>2038</v>
      </c>
      <c r="V151" s="89">
        <v>2039</v>
      </c>
      <c r="W151" s="89">
        <v>2040</v>
      </c>
    </row>
    <row r="152" spans="1:23" x14ac:dyDescent="0.25">
      <c r="B152" s="47" t="s">
        <v>114</v>
      </c>
      <c r="D152" s="101">
        <f>SUM(D80:D126)</f>
        <v>42</v>
      </c>
      <c r="E152" s="101">
        <f t="shared" ref="E152:W152" si="66">SUM(E80:E126)</f>
        <v>38</v>
      </c>
      <c r="F152" s="101">
        <f t="shared" si="66"/>
        <v>32</v>
      </c>
      <c r="G152" s="101">
        <f t="shared" si="66"/>
        <v>29</v>
      </c>
      <c r="H152" s="101">
        <f t="shared" si="66"/>
        <v>24</v>
      </c>
      <c r="I152" s="101">
        <f t="shared" si="66"/>
        <v>20</v>
      </c>
      <c r="J152" s="101">
        <f t="shared" si="66"/>
        <v>17</v>
      </c>
      <c r="K152" s="101">
        <f t="shared" si="66"/>
        <v>15</v>
      </c>
      <c r="L152" s="101">
        <f t="shared" si="66"/>
        <v>15</v>
      </c>
      <c r="M152" s="101">
        <f t="shared" si="66"/>
        <v>15</v>
      </c>
      <c r="N152" s="101">
        <f t="shared" si="66"/>
        <v>13</v>
      </c>
      <c r="O152" s="101">
        <f t="shared" si="66"/>
        <v>13</v>
      </c>
      <c r="P152" s="101">
        <f t="shared" si="66"/>
        <v>13</v>
      </c>
      <c r="Q152" s="101">
        <f t="shared" si="66"/>
        <v>13</v>
      </c>
      <c r="R152" s="101">
        <f t="shared" si="66"/>
        <v>13</v>
      </c>
      <c r="S152" s="101">
        <f t="shared" si="66"/>
        <v>13</v>
      </c>
      <c r="T152" s="101">
        <f t="shared" si="66"/>
        <v>13</v>
      </c>
      <c r="U152" s="101">
        <f t="shared" si="66"/>
        <v>13</v>
      </c>
      <c r="V152" s="101">
        <f t="shared" si="66"/>
        <v>13</v>
      </c>
      <c r="W152" s="101">
        <f t="shared" si="66"/>
        <v>13</v>
      </c>
    </row>
    <row r="153" spans="1:23" x14ac:dyDescent="0.25">
      <c r="B153" s="47" t="s">
        <v>115</v>
      </c>
      <c r="D153" s="108">
        <f>SUM(D127:D134)</f>
        <v>2.9</v>
      </c>
      <c r="E153" s="108">
        <f t="shared" ref="E153:W153" si="67">SUM(E127:E134)</f>
        <v>8.7999999999999989</v>
      </c>
      <c r="F153" s="108">
        <f t="shared" si="67"/>
        <v>16.7</v>
      </c>
      <c r="G153" s="108">
        <f t="shared" si="67"/>
        <v>21.599999999999998</v>
      </c>
      <c r="H153" s="108">
        <f t="shared" si="67"/>
        <v>29.5</v>
      </c>
      <c r="I153" s="108">
        <f t="shared" si="67"/>
        <v>36.4</v>
      </c>
      <c r="J153" s="108">
        <f t="shared" si="67"/>
        <v>42.300000000000004</v>
      </c>
      <c r="K153" s="108">
        <f t="shared" si="67"/>
        <v>47.199999999999996</v>
      </c>
      <c r="L153" s="108">
        <f t="shared" si="67"/>
        <v>50.099999999999994</v>
      </c>
      <c r="M153" s="108">
        <f t="shared" si="67"/>
        <v>53</v>
      </c>
      <c r="N153" s="108">
        <f t="shared" si="67"/>
        <v>55</v>
      </c>
      <c r="O153" s="108">
        <f t="shared" si="67"/>
        <v>55</v>
      </c>
      <c r="P153" s="108">
        <f t="shared" si="67"/>
        <v>55</v>
      </c>
      <c r="Q153" s="108">
        <f t="shared" si="67"/>
        <v>55</v>
      </c>
      <c r="R153" s="108">
        <f t="shared" si="67"/>
        <v>55</v>
      </c>
      <c r="S153" s="108">
        <f t="shared" si="67"/>
        <v>55</v>
      </c>
      <c r="T153" s="108">
        <f t="shared" si="67"/>
        <v>55</v>
      </c>
      <c r="U153" s="108">
        <f t="shared" si="67"/>
        <v>55</v>
      </c>
      <c r="V153" s="108">
        <f t="shared" si="67"/>
        <v>55</v>
      </c>
      <c r="W153" s="108">
        <f t="shared" si="67"/>
        <v>55</v>
      </c>
    </row>
    <row r="157" spans="1:23" x14ac:dyDescent="0.25">
      <c r="A157" s="42" t="s">
        <v>31</v>
      </c>
      <c r="B157" s="42" t="s">
        <v>147</v>
      </c>
      <c r="C157" s="43" t="s">
        <v>87</v>
      </c>
      <c r="D157" s="42">
        <v>2021</v>
      </c>
      <c r="E157" s="43">
        <v>2022</v>
      </c>
      <c r="F157" s="42">
        <v>2023</v>
      </c>
      <c r="G157" s="43">
        <v>2024</v>
      </c>
      <c r="H157" s="42">
        <v>2025</v>
      </c>
      <c r="I157" s="43">
        <v>2026</v>
      </c>
      <c r="J157" s="42">
        <v>2027</v>
      </c>
      <c r="K157" s="43">
        <v>2028</v>
      </c>
      <c r="L157" s="42">
        <v>2029</v>
      </c>
      <c r="M157" s="79">
        <v>2030</v>
      </c>
      <c r="N157" s="80">
        <v>2031</v>
      </c>
      <c r="O157" s="43">
        <v>2032</v>
      </c>
      <c r="P157" s="42">
        <v>2033</v>
      </c>
      <c r="Q157" s="43">
        <v>2034</v>
      </c>
      <c r="R157" s="42">
        <v>2035</v>
      </c>
      <c r="S157" s="43">
        <v>2036</v>
      </c>
      <c r="T157" s="42">
        <v>2037</v>
      </c>
      <c r="U157" s="43">
        <v>2038</v>
      </c>
      <c r="V157" s="42">
        <v>2039</v>
      </c>
      <c r="W157" s="43">
        <v>2040</v>
      </c>
    </row>
    <row r="158" spans="1:23" x14ac:dyDescent="0.25">
      <c r="A158" s="44" t="s">
        <v>62</v>
      </c>
      <c r="B158" s="45" t="s">
        <v>56</v>
      </c>
      <c r="C158" s="56"/>
      <c r="D158" s="52">
        <f t="shared" ref="D158:W158" si="68">D2</f>
        <v>1</v>
      </c>
      <c r="E158" s="52">
        <f t="shared" si="68"/>
        <v>1</v>
      </c>
      <c r="F158" s="52">
        <f t="shared" si="68"/>
        <v>0</v>
      </c>
      <c r="G158" s="52">
        <f t="shared" si="68"/>
        <v>0</v>
      </c>
      <c r="H158" s="52">
        <f t="shared" si="68"/>
        <v>0</v>
      </c>
      <c r="I158" s="52">
        <f t="shared" si="68"/>
        <v>0</v>
      </c>
      <c r="J158" s="52">
        <f t="shared" si="68"/>
        <v>0</v>
      </c>
      <c r="K158" s="52">
        <f t="shared" si="68"/>
        <v>0</v>
      </c>
      <c r="L158" s="52">
        <f t="shared" si="68"/>
        <v>0</v>
      </c>
      <c r="M158" s="52">
        <f t="shared" si="68"/>
        <v>0</v>
      </c>
      <c r="N158" s="52">
        <f t="shared" si="68"/>
        <v>0</v>
      </c>
      <c r="O158" s="52">
        <f t="shared" si="68"/>
        <v>0</v>
      </c>
      <c r="P158" s="52">
        <f t="shared" si="68"/>
        <v>0</v>
      </c>
      <c r="Q158" s="52">
        <f t="shared" si="68"/>
        <v>0</v>
      </c>
      <c r="R158" s="52">
        <f t="shared" si="68"/>
        <v>0</v>
      </c>
      <c r="S158" s="52">
        <f t="shared" si="68"/>
        <v>0</v>
      </c>
      <c r="T158" s="52">
        <f t="shared" si="68"/>
        <v>0</v>
      </c>
      <c r="U158" s="52">
        <f t="shared" si="68"/>
        <v>0</v>
      </c>
      <c r="V158" s="52">
        <f t="shared" si="68"/>
        <v>0</v>
      </c>
      <c r="W158" s="52">
        <f t="shared" si="68"/>
        <v>0</v>
      </c>
    </row>
    <row r="159" spans="1:23" x14ac:dyDescent="0.25">
      <c r="A159" s="44" t="s">
        <v>32</v>
      </c>
      <c r="B159" s="45" t="s">
        <v>56</v>
      </c>
      <c r="C159" s="56" t="s">
        <v>88</v>
      </c>
      <c r="D159" s="52">
        <f t="shared" ref="D159:W159" si="69">D3</f>
        <v>1</v>
      </c>
      <c r="E159" s="52">
        <f t="shared" si="69"/>
        <v>1</v>
      </c>
      <c r="F159" s="52">
        <f t="shared" si="69"/>
        <v>1</v>
      </c>
      <c r="G159" s="52">
        <f t="shared" si="69"/>
        <v>1</v>
      </c>
      <c r="H159" s="52">
        <f t="shared" si="69"/>
        <v>0</v>
      </c>
      <c r="I159" s="52">
        <f t="shared" si="69"/>
        <v>0</v>
      </c>
      <c r="J159" s="52">
        <f t="shared" si="69"/>
        <v>0</v>
      </c>
      <c r="K159" s="52">
        <f t="shared" si="69"/>
        <v>0</v>
      </c>
      <c r="L159" s="52">
        <f t="shared" si="69"/>
        <v>0</v>
      </c>
      <c r="M159" s="52">
        <f t="shared" si="69"/>
        <v>0</v>
      </c>
      <c r="N159" s="52">
        <f t="shared" si="69"/>
        <v>0</v>
      </c>
      <c r="O159" s="52">
        <f t="shared" si="69"/>
        <v>0</v>
      </c>
      <c r="P159" s="52">
        <f t="shared" si="69"/>
        <v>0</v>
      </c>
      <c r="Q159" s="52">
        <f t="shared" si="69"/>
        <v>0</v>
      </c>
      <c r="R159" s="52">
        <f t="shared" si="69"/>
        <v>0</v>
      </c>
      <c r="S159" s="52">
        <f t="shared" si="69"/>
        <v>0</v>
      </c>
      <c r="T159" s="52">
        <f t="shared" si="69"/>
        <v>0</v>
      </c>
      <c r="U159" s="52">
        <f t="shared" si="69"/>
        <v>0</v>
      </c>
      <c r="V159" s="52">
        <f t="shared" si="69"/>
        <v>0</v>
      </c>
      <c r="W159" s="52">
        <f t="shared" si="69"/>
        <v>0</v>
      </c>
    </row>
    <row r="160" spans="1:23" x14ac:dyDescent="0.25">
      <c r="A160" s="44" t="s">
        <v>64</v>
      </c>
      <c r="B160" s="45" t="s">
        <v>56</v>
      </c>
      <c r="C160" s="56" t="s">
        <v>88</v>
      </c>
      <c r="D160" s="52">
        <f t="shared" ref="D160:W160" si="70">D4</f>
        <v>1</v>
      </c>
      <c r="E160" s="52">
        <f t="shared" si="70"/>
        <v>1</v>
      </c>
      <c r="F160" s="52">
        <f t="shared" si="70"/>
        <v>1</v>
      </c>
      <c r="G160" s="52">
        <f t="shared" si="70"/>
        <v>1</v>
      </c>
      <c r="H160" s="52">
        <f t="shared" si="70"/>
        <v>1</v>
      </c>
      <c r="I160" s="52">
        <f t="shared" si="70"/>
        <v>1</v>
      </c>
      <c r="J160" s="52">
        <f t="shared" si="70"/>
        <v>0</v>
      </c>
      <c r="K160" s="52">
        <f t="shared" si="70"/>
        <v>0</v>
      </c>
      <c r="L160" s="52">
        <f t="shared" si="70"/>
        <v>0</v>
      </c>
      <c r="M160" s="52">
        <f t="shared" si="70"/>
        <v>0</v>
      </c>
      <c r="N160" s="52">
        <f t="shared" si="70"/>
        <v>0</v>
      </c>
      <c r="O160" s="52">
        <f t="shared" si="70"/>
        <v>0</v>
      </c>
      <c r="P160" s="52">
        <f t="shared" si="70"/>
        <v>0</v>
      </c>
      <c r="Q160" s="52">
        <f t="shared" si="70"/>
        <v>0</v>
      </c>
      <c r="R160" s="52">
        <f t="shared" si="70"/>
        <v>0</v>
      </c>
      <c r="S160" s="52">
        <f t="shared" si="70"/>
        <v>0</v>
      </c>
      <c r="T160" s="52">
        <f t="shared" si="70"/>
        <v>0</v>
      </c>
      <c r="U160" s="52">
        <f t="shared" si="70"/>
        <v>0</v>
      </c>
      <c r="V160" s="52">
        <f t="shared" si="70"/>
        <v>0</v>
      </c>
      <c r="W160" s="52">
        <f t="shared" si="70"/>
        <v>0</v>
      </c>
    </row>
    <row r="161" spans="1:23" x14ac:dyDescent="0.25">
      <c r="A161" s="44" t="s">
        <v>65</v>
      </c>
      <c r="B161" s="50" t="s">
        <v>58</v>
      </c>
      <c r="C161" s="56"/>
      <c r="D161" s="52">
        <f t="shared" ref="D161:W161" si="71">D5</f>
        <v>1</v>
      </c>
      <c r="E161" s="52">
        <f t="shared" si="71"/>
        <v>1</v>
      </c>
      <c r="F161" s="52">
        <f t="shared" si="71"/>
        <v>1</v>
      </c>
      <c r="G161" s="52">
        <f t="shared" si="71"/>
        <v>1</v>
      </c>
      <c r="H161" s="52">
        <f t="shared" si="71"/>
        <v>1</v>
      </c>
      <c r="I161" s="52">
        <f t="shared" si="71"/>
        <v>1</v>
      </c>
      <c r="J161" s="52">
        <f t="shared" si="71"/>
        <v>1</v>
      </c>
      <c r="K161" s="52">
        <f t="shared" si="71"/>
        <v>1</v>
      </c>
      <c r="L161" s="52">
        <f t="shared" si="71"/>
        <v>1</v>
      </c>
      <c r="M161" s="52">
        <f t="shared" si="71"/>
        <v>1</v>
      </c>
      <c r="N161" s="52">
        <f t="shared" si="71"/>
        <v>1</v>
      </c>
      <c r="O161" s="52">
        <f t="shared" si="71"/>
        <v>1</v>
      </c>
      <c r="P161" s="52">
        <f t="shared" si="71"/>
        <v>1</v>
      </c>
      <c r="Q161" s="52">
        <f t="shared" si="71"/>
        <v>1</v>
      </c>
      <c r="R161" s="52">
        <f t="shared" si="71"/>
        <v>1</v>
      </c>
      <c r="S161" s="52">
        <f t="shared" si="71"/>
        <v>1</v>
      </c>
      <c r="T161" s="52">
        <f t="shared" si="71"/>
        <v>1</v>
      </c>
      <c r="U161" s="52">
        <f t="shared" si="71"/>
        <v>1</v>
      </c>
      <c r="V161" s="52">
        <f t="shared" si="71"/>
        <v>1</v>
      </c>
      <c r="W161" s="52">
        <f t="shared" si="71"/>
        <v>1</v>
      </c>
    </row>
    <row r="162" spans="1:23" x14ac:dyDescent="0.25">
      <c r="A162" s="44" t="s">
        <v>66</v>
      </c>
      <c r="B162" s="51" t="s">
        <v>57</v>
      </c>
      <c r="C162" s="56" t="s">
        <v>88</v>
      </c>
      <c r="D162" s="52">
        <f t="shared" ref="D162:W162" si="72">D6</f>
        <v>1</v>
      </c>
      <c r="E162" s="52">
        <f t="shared" si="72"/>
        <v>1</v>
      </c>
      <c r="F162" s="52">
        <f t="shared" si="72"/>
        <v>1</v>
      </c>
      <c r="G162" s="52">
        <f t="shared" si="72"/>
        <v>1</v>
      </c>
      <c r="H162" s="52">
        <f t="shared" si="72"/>
        <v>0</v>
      </c>
      <c r="I162" s="52">
        <f t="shared" si="72"/>
        <v>0</v>
      </c>
      <c r="J162" s="52">
        <f t="shared" si="72"/>
        <v>0</v>
      </c>
      <c r="K162" s="52">
        <f t="shared" si="72"/>
        <v>0</v>
      </c>
      <c r="L162" s="52">
        <f t="shared" si="72"/>
        <v>0</v>
      </c>
      <c r="M162" s="52">
        <f t="shared" si="72"/>
        <v>0</v>
      </c>
      <c r="N162" s="52">
        <f t="shared" si="72"/>
        <v>0</v>
      </c>
      <c r="O162" s="52">
        <f t="shared" si="72"/>
        <v>0</v>
      </c>
      <c r="P162" s="52">
        <f t="shared" si="72"/>
        <v>0</v>
      </c>
      <c r="Q162" s="52">
        <f t="shared" si="72"/>
        <v>0</v>
      </c>
      <c r="R162" s="52">
        <f t="shared" si="72"/>
        <v>0</v>
      </c>
      <c r="S162" s="52">
        <f t="shared" si="72"/>
        <v>0</v>
      </c>
      <c r="T162" s="52">
        <f t="shared" si="72"/>
        <v>0</v>
      </c>
      <c r="U162" s="52">
        <f t="shared" si="72"/>
        <v>0</v>
      </c>
      <c r="V162" s="52">
        <f t="shared" si="72"/>
        <v>0</v>
      </c>
      <c r="W162" s="52">
        <f t="shared" si="72"/>
        <v>0</v>
      </c>
    </row>
    <row r="163" spans="1:23" x14ac:dyDescent="0.25">
      <c r="A163" s="44" t="s">
        <v>67</v>
      </c>
      <c r="B163" s="45" t="s">
        <v>56</v>
      </c>
      <c r="C163" s="56" t="s">
        <v>88</v>
      </c>
      <c r="D163" s="52">
        <f t="shared" ref="D163:W163" si="73">D7</f>
        <v>1</v>
      </c>
      <c r="E163" s="52">
        <f t="shared" si="73"/>
        <v>1</v>
      </c>
      <c r="F163" s="52">
        <f t="shared" si="73"/>
        <v>1</v>
      </c>
      <c r="G163" s="52">
        <f t="shared" si="73"/>
        <v>1</v>
      </c>
      <c r="H163" s="52">
        <f t="shared" si="73"/>
        <v>1</v>
      </c>
      <c r="I163" s="52">
        <f t="shared" si="73"/>
        <v>1</v>
      </c>
      <c r="J163" s="52">
        <f t="shared" si="73"/>
        <v>0</v>
      </c>
      <c r="K163" s="52">
        <f t="shared" si="73"/>
        <v>0</v>
      </c>
      <c r="L163" s="52">
        <f t="shared" si="73"/>
        <v>0</v>
      </c>
      <c r="M163" s="52">
        <f t="shared" si="73"/>
        <v>0</v>
      </c>
      <c r="N163" s="52">
        <f t="shared" si="73"/>
        <v>0</v>
      </c>
      <c r="O163" s="52">
        <f t="shared" si="73"/>
        <v>0</v>
      </c>
      <c r="P163" s="52">
        <f t="shared" si="73"/>
        <v>0</v>
      </c>
      <c r="Q163" s="52">
        <f t="shared" si="73"/>
        <v>0</v>
      </c>
      <c r="R163" s="52">
        <f t="shared" si="73"/>
        <v>0</v>
      </c>
      <c r="S163" s="52">
        <f t="shared" si="73"/>
        <v>0</v>
      </c>
      <c r="T163" s="52">
        <f t="shared" si="73"/>
        <v>0</v>
      </c>
      <c r="U163" s="52">
        <f t="shared" si="73"/>
        <v>0</v>
      </c>
      <c r="V163" s="52">
        <f t="shared" si="73"/>
        <v>0</v>
      </c>
      <c r="W163" s="52">
        <f t="shared" si="73"/>
        <v>0</v>
      </c>
    </row>
    <row r="164" spans="1:23" x14ac:dyDescent="0.25">
      <c r="A164" s="44" t="s">
        <v>33</v>
      </c>
      <c r="B164" s="52" t="s">
        <v>63</v>
      </c>
      <c r="C164" s="56" t="s">
        <v>88</v>
      </c>
      <c r="D164" s="52">
        <f t="shared" ref="D164:W164" si="74">D8</f>
        <v>1</v>
      </c>
      <c r="E164" s="52">
        <f t="shared" si="74"/>
        <v>1</v>
      </c>
      <c r="F164" s="52">
        <f t="shared" si="74"/>
        <v>1</v>
      </c>
      <c r="G164" s="52">
        <f t="shared" si="74"/>
        <v>1</v>
      </c>
      <c r="H164" s="52">
        <f t="shared" si="74"/>
        <v>1</v>
      </c>
      <c r="I164" s="52">
        <f t="shared" si="74"/>
        <v>1</v>
      </c>
      <c r="J164" s="52">
        <f t="shared" si="74"/>
        <v>1</v>
      </c>
      <c r="K164" s="52">
        <f t="shared" si="74"/>
        <v>1</v>
      </c>
      <c r="L164" s="52">
        <f t="shared" si="74"/>
        <v>1</v>
      </c>
      <c r="M164" s="52">
        <f t="shared" si="74"/>
        <v>1</v>
      </c>
      <c r="N164" s="52">
        <f t="shared" si="74"/>
        <v>1</v>
      </c>
      <c r="O164" s="52">
        <f t="shared" si="74"/>
        <v>1</v>
      </c>
      <c r="P164" s="52">
        <f t="shared" si="74"/>
        <v>1</v>
      </c>
      <c r="Q164" s="52">
        <f t="shared" si="74"/>
        <v>1</v>
      </c>
      <c r="R164" s="52">
        <f t="shared" si="74"/>
        <v>1</v>
      </c>
      <c r="S164" s="52">
        <f t="shared" si="74"/>
        <v>1</v>
      </c>
      <c r="T164" s="52">
        <f t="shared" si="74"/>
        <v>1</v>
      </c>
      <c r="U164" s="52">
        <f t="shared" si="74"/>
        <v>1</v>
      </c>
      <c r="V164" s="52">
        <f t="shared" si="74"/>
        <v>1</v>
      </c>
      <c r="W164" s="52">
        <f t="shared" si="74"/>
        <v>1</v>
      </c>
    </row>
    <row r="165" spans="1:23" x14ac:dyDescent="0.25">
      <c r="A165" s="44" t="s">
        <v>68</v>
      </c>
      <c r="B165" s="45" t="s">
        <v>56</v>
      </c>
      <c r="C165" s="56"/>
      <c r="D165" s="52">
        <f t="shared" ref="D165:W165" si="75">D9</f>
        <v>0</v>
      </c>
      <c r="E165" s="52">
        <f t="shared" si="75"/>
        <v>0</v>
      </c>
      <c r="F165" s="52">
        <f t="shared" si="75"/>
        <v>0</v>
      </c>
      <c r="G165" s="52">
        <f t="shared" si="75"/>
        <v>0</v>
      </c>
      <c r="H165" s="52">
        <f t="shared" si="75"/>
        <v>0</v>
      </c>
      <c r="I165" s="52">
        <f t="shared" si="75"/>
        <v>0</v>
      </c>
      <c r="J165" s="52">
        <f t="shared" si="75"/>
        <v>0</v>
      </c>
      <c r="K165" s="52">
        <f t="shared" si="75"/>
        <v>0</v>
      </c>
      <c r="L165" s="52">
        <f t="shared" si="75"/>
        <v>0</v>
      </c>
      <c r="M165" s="52">
        <f t="shared" si="75"/>
        <v>0</v>
      </c>
      <c r="N165" s="52">
        <f t="shared" si="75"/>
        <v>0</v>
      </c>
      <c r="O165" s="52">
        <f t="shared" si="75"/>
        <v>0</v>
      </c>
      <c r="P165" s="52">
        <f t="shared" si="75"/>
        <v>0</v>
      </c>
      <c r="Q165" s="52">
        <f t="shared" si="75"/>
        <v>0</v>
      </c>
      <c r="R165" s="52">
        <f t="shared" si="75"/>
        <v>0</v>
      </c>
      <c r="S165" s="52">
        <f t="shared" si="75"/>
        <v>0</v>
      </c>
      <c r="T165" s="52">
        <f t="shared" si="75"/>
        <v>0</v>
      </c>
      <c r="U165" s="52">
        <f t="shared" si="75"/>
        <v>0</v>
      </c>
      <c r="V165" s="52">
        <f t="shared" si="75"/>
        <v>0</v>
      </c>
      <c r="W165" s="52">
        <f t="shared" si="75"/>
        <v>0</v>
      </c>
    </row>
    <row r="166" spans="1:23" x14ac:dyDescent="0.25">
      <c r="A166" s="44" t="s">
        <v>69</v>
      </c>
      <c r="B166" s="51" t="s">
        <v>58</v>
      </c>
      <c r="C166" s="56" t="s">
        <v>88</v>
      </c>
      <c r="D166" s="52">
        <f t="shared" ref="D166:W166" si="76">D10</f>
        <v>1</v>
      </c>
      <c r="E166" s="52">
        <f t="shared" si="76"/>
        <v>1</v>
      </c>
      <c r="F166" s="52">
        <f t="shared" si="76"/>
        <v>1</v>
      </c>
      <c r="G166" s="52">
        <f t="shared" si="76"/>
        <v>1</v>
      </c>
      <c r="H166" s="52">
        <f t="shared" si="76"/>
        <v>1</v>
      </c>
      <c r="I166" s="52">
        <f t="shared" si="76"/>
        <v>1</v>
      </c>
      <c r="J166" s="52">
        <f t="shared" si="76"/>
        <v>1</v>
      </c>
      <c r="K166" s="52">
        <f t="shared" si="76"/>
        <v>1</v>
      </c>
      <c r="L166" s="52">
        <f t="shared" si="76"/>
        <v>1</v>
      </c>
      <c r="M166" s="52">
        <f t="shared" si="76"/>
        <v>1</v>
      </c>
      <c r="N166" s="52">
        <f t="shared" si="76"/>
        <v>0</v>
      </c>
      <c r="O166" s="52">
        <f t="shared" si="76"/>
        <v>0</v>
      </c>
      <c r="P166" s="52">
        <f t="shared" si="76"/>
        <v>0</v>
      </c>
      <c r="Q166" s="52">
        <f t="shared" si="76"/>
        <v>0</v>
      </c>
      <c r="R166" s="52">
        <f t="shared" si="76"/>
        <v>0</v>
      </c>
      <c r="S166" s="52">
        <f t="shared" si="76"/>
        <v>0</v>
      </c>
      <c r="T166" s="52">
        <f t="shared" si="76"/>
        <v>0</v>
      </c>
      <c r="U166" s="52">
        <f t="shared" si="76"/>
        <v>0</v>
      </c>
      <c r="V166" s="52">
        <f t="shared" si="76"/>
        <v>0</v>
      </c>
      <c r="W166" s="52">
        <f t="shared" si="76"/>
        <v>0</v>
      </c>
    </row>
    <row r="167" spans="1:23" x14ac:dyDescent="0.25">
      <c r="A167" s="44" t="s">
        <v>70</v>
      </c>
      <c r="B167" s="51" t="s">
        <v>57</v>
      </c>
      <c r="C167" s="56"/>
      <c r="D167" s="52">
        <f t="shared" ref="D167:W167" si="77">D11</f>
        <v>1</v>
      </c>
      <c r="E167" s="52">
        <f t="shared" si="77"/>
        <v>1</v>
      </c>
      <c r="F167" s="52">
        <f t="shared" si="77"/>
        <v>1</v>
      </c>
      <c r="G167" s="52">
        <f t="shared" si="77"/>
        <v>1</v>
      </c>
      <c r="H167" s="52">
        <f t="shared" si="77"/>
        <v>1</v>
      </c>
      <c r="I167" s="52">
        <f t="shared" si="77"/>
        <v>1</v>
      </c>
      <c r="J167" s="52">
        <f t="shared" si="77"/>
        <v>1</v>
      </c>
      <c r="K167" s="52">
        <f t="shared" si="77"/>
        <v>1</v>
      </c>
      <c r="L167" s="52">
        <f t="shared" si="77"/>
        <v>1</v>
      </c>
      <c r="M167" s="52">
        <f t="shared" si="77"/>
        <v>1</v>
      </c>
      <c r="N167" s="52">
        <f t="shared" si="77"/>
        <v>1</v>
      </c>
      <c r="O167" s="52">
        <f t="shared" si="77"/>
        <v>1</v>
      </c>
      <c r="P167" s="52">
        <f t="shared" si="77"/>
        <v>1</v>
      </c>
      <c r="Q167" s="52">
        <f t="shared" si="77"/>
        <v>1</v>
      </c>
      <c r="R167" s="52">
        <f t="shared" si="77"/>
        <v>1</v>
      </c>
      <c r="S167" s="52">
        <f t="shared" si="77"/>
        <v>1</v>
      </c>
      <c r="T167" s="52">
        <f t="shared" si="77"/>
        <v>1</v>
      </c>
      <c r="U167" s="52">
        <f t="shared" si="77"/>
        <v>1</v>
      </c>
      <c r="V167" s="52">
        <f t="shared" si="77"/>
        <v>1</v>
      </c>
      <c r="W167" s="52">
        <f t="shared" si="77"/>
        <v>1</v>
      </c>
    </row>
    <row r="168" spans="1:23" x14ac:dyDescent="0.25">
      <c r="A168" s="44" t="s">
        <v>71</v>
      </c>
      <c r="B168" s="50" t="s">
        <v>58</v>
      </c>
      <c r="C168" s="56"/>
      <c r="D168" s="52">
        <f t="shared" ref="D168:W168" si="78">D12</f>
        <v>1</v>
      </c>
      <c r="E168" s="52">
        <f t="shared" si="78"/>
        <v>1</v>
      </c>
      <c r="F168" s="52">
        <f t="shared" si="78"/>
        <v>1</v>
      </c>
      <c r="G168" s="52">
        <f t="shared" si="78"/>
        <v>1</v>
      </c>
      <c r="H168" s="52">
        <f t="shared" si="78"/>
        <v>1</v>
      </c>
      <c r="I168" s="52">
        <f t="shared" si="78"/>
        <v>1</v>
      </c>
      <c r="J168" s="52">
        <f t="shared" si="78"/>
        <v>1</v>
      </c>
      <c r="K168" s="52">
        <f t="shared" si="78"/>
        <v>1</v>
      </c>
      <c r="L168" s="52">
        <f t="shared" si="78"/>
        <v>1</v>
      </c>
      <c r="M168" s="52">
        <f t="shared" si="78"/>
        <v>1</v>
      </c>
      <c r="N168" s="52">
        <f t="shared" si="78"/>
        <v>1</v>
      </c>
      <c r="O168" s="52">
        <f t="shared" si="78"/>
        <v>1</v>
      </c>
      <c r="P168" s="52">
        <f t="shared" si="78"/>
        <v>1</v>
      </c>
      <c r="Q168" s="52">
        <f t="shared" si="78"/>
        <v>1</v>
      </c>
      <c r="R168" s="52">
        <f t="shared" si="78"/>
        <v>1</v>
      </c>
      <c r="S168" s="52">
        <f t="shared" si="78"/>
        <v>1</v>
      </c>
      <c r="T168" s="52">
        <f t="shared" si="78"/>
        <v>1</v>
      </c>
      <c r="U168" s="52">
        <f t="shared" si="78"/>
        <v>1</v>
      </c>
      <c r="V168" s="52">
        <f t="shared" si="78"/>
        <v>1</v>
      </c>
      <c r="W168" s="52">
        <f t="shared" si="78"/>
        <v>1</v>
      </c>
    </row>
    <row r="169" spans="1:23" x14ac:dyDescent="0.25">
      <c r="A169" s="44" t="s">
        <v>81</v>
      </c>
      <c r="B169" s="52" t="s">
        <v>63</v>
      </c>
      <c r="C169" s="56"/>
      <c r="D169" s="52">
        <f t="shared" ref="D169:W169" si="79">D13</f>
        <v>1</v>
      </c>
      <c r="E169" s="52">
        <f t="shared" si="79"/>
        <v>1</v>
      </c>
      <c r="F169" s="52">
        <f t="shared" si="79"/>
        <v>1</v>
      </c>
      <c r="G169" s="52">
        <f t="shared" si="79"/>
        <v>0</v>
      </c>
      <c r="H169" s="52">
        <f t="shared" si="79"/>
        <v>0</v>
      </c>
      <c r="I169" s="52">
        <f t="shared" si="79"/>
        <v>0</v>
      </c>
      <c r="J169" s="52">
        <f t="shared" si="79"/>
        <v>0</v>
      </c>
      <c r="K169" s="52">
        <f t="shared" si="79"/>
        <v>0</v>
      </c>
      <c r="L169" s="52">
        <f t="shared" si="79"/>
        <v>0</v>
      </c>
      <c r="M169" s="52">
        <f t="shared" si="79"/>
        <v>0</v>
      </c>
      <c r="N169" s="52">
        <f t="shared" si="79"/>
        <v>0</v>
      </c>
      <c r="O169" s="52">
        <f t="shared" si="79"/>
        <v>0</v>
      </c>
      <c r="P169" s="52">
        <f t="shared" si="79"/>
        <v>0</v>
      </c>
      <c r="Q169" s="52">
        <f t="shared" si="79"/>
        <v>0</v>
      </c>
      <c r="R169" s="52">
        <f t="shared" si="79"/>
        <v>0</v>
      </c>
      <c r="S169" s="52">
        <f t="shared" si="79"/>
        <v>0</v>
      </c>
      <c r="T169" s="52">
        <f t="shared" si="79"/>
        <v>0</v>
      </c>
      <c r="U169" s="52">
        <f t="shared" si="79"/>
        <v>0</v>
      </c>
      <c r="V169" s="52">
        <f t="shared" si="79"/>
        <v>0</v>
      </c>
      <c r="W169" s="52">
        <f t="shared" si="79"/>
        <v>0</v>
      </c>
    </row>
    <row r="170" spans="1:23" x14ac:dyDescent="0.25">
      <c r="A170" s="44" t="s">
        <v>34</v>
      </c>
      <c r="B170" s="45" t="s">
        <v>56</v>
      </c>
      <c r="C170" s="56" t="s">
        <v>88</v>
      </c>
      <c r="D170" s="52">
        <f t="shared" ref="D170:W170" si="80">D14</f>
        <v>1</v>
      </c>
      <c r="E170" s="52">
        <f t="shared" si="80"/>
        <v>1</v>
      </c>
      <c r="F170" s="52">
        <f t="shared" si="80"/>
        <v>1</v>
      </c>
      <c r="G170" s="52">
        <f t="shared" si="80"/>
        <v>1</v>
      </c>
      <c r="H170" s="52">
        <f t="shared" si="80"/>
        <v>1</v>
      </c>
      <c r="I170" s="52">
        <f t="shared" si="80"/>
        <v>1</v>
      </c>
      <c r="J170" s="52">
        <f t="shared" si="80"/>
        <v>1</v>
      </c>
      <c r="K170" s="52">
        <f t="shared" si="80"/>
        <v>0</v>
      </c>
      <c r="L170" s="52">
        <f t="shared" si="80"/>
        <v>0</v>
      </c>
      <c r="M170" s="52">
        <f t="shared" si="80"/>
        <v>0</v>
      </c>
      <c r="N170" s="52">
        <f t="shared" si="80"/>
        <v>0</v>
      </c>
      <c r="O170" s="52">
        <f t="shared" si="80"/>
        <v>0</v>
      </c>
      <c r="P170" s="52">
        <f t="shared" si="80"/>
        <v>0</v>
      </c>
      <c r="Q170" s="52">
        <f t="shared" si="80"/>
        <v>0</v>
      </c>
      <c r="R170" s="52">
        <f t="shared" si="80"/>
        <v>0</v>
      </c>
      <c r="S170" s="52">
        <f t="shared" si="80"/>
        <v>0</v>
      </c>
      <c r="T170" s="52">
        <f t="shared" si="80"/>
        <v>0</v>
      </c>
      <c r="U170" s="52">
        <f t="shared" si="80"/>
        <v>0</v>
      </c>
      <c r="V170" s="52">
        <f t="shared" si="80"/>
        <v>0</v>
      </c>
      <c r="W170" s="52">
        <f t="shared" si="80"/>
        <v>0</v>
      </c>
    </row>
    <row r="171" spans="1:23" x14ac:dyDescent="0.25">
      <c r="A171" s="56" t="s">
        <v>82</v>
      </c>
      <c r="B171" s="45" t="s">
        <v>55</v>
      </c>
      <c r="C171" s="56"/>
      <c r="D171" s="52">
        <f t="shared" ref="D171:W171" si="81">D15</f>
        <v>1</v>
      </c>
      <c r="E171" s="52">
        <f t="shared" si="81"/>
        <v>1</v>
      </c>
      <c r="F171" s="52">
        <f t="shared" si="81"/>
        <v>1</v>
      </c>
      <c r="G171" s="52">
        <f t="shared" si="81"/>
        <v>1</v>
      </c>
      <c r="H171" s="52">
        <f t="shared" si="81"/>
        <v>1</v>
      </c>
      <c r="I171" s="52">
        <f t="shared" si="81"/>
        <v>1</v>
      </c>
      <c r="J171" s="52">
        <f t="shared" si="81"/>
        <v>1</v>
      </c>
      <c r="K171" s="52">
        <f t="shared" si="81"/>
        <v>1</v>
      </c>
      <c r="L171" s="52">
        <f t="shared" si="81"/>
        <v>1</v>
      </c>
      <c r="M171" s="52">
        <f t="shared" si="81"/>
        <v>1</v>
      </c>
      <c r="N171" s="52">
        <f t="shared" si="81"/>
        <v>1</v>
      </c>
      <c r="O171" s="52">
        <f t="shared" si="81"/>
        <v>1</v>
      </c>
      <c r="P171" s="52">
        <f t="shared" si="81"/>
        <v>1</v>
      </c>
      <c r="Q171" s="52">
        <f t="shared" si="81"/>
        <v>1</v>
      </c>
      <c r="R171" s="52">
        <f t="shared" si="81"/>
        <v>1</v>
      </c>
      <c r="S171" s="52">
        <f t="shared" si="81"/>
        <v>1</v>
      </c>
      <c r="T171" s="52">
        <f t="shared" si="81"/>
        <v>1</v>
      </c>
      <c r="U171" s="52">
        <f t="shared" si="81"/>
        <v>1</v>
      </c>
      <c r="V171" s="52">
        <f t="shared" si="81"/>
        <v>1</v>
      </c>
      <c r="W171" s="52">
        <f t="shared" si="81"/>
        <v>1</v>
      </c>
    </row>
    <row r="172" spans="1:23" x14ac:dyDescent="0.25">
      <c r="A172" s="56" t="s">
        <v>83</v>
      </c>
      <c r="B172" s="45" t="s">
        <v>55</v>
      </c>
      <c r="C172" s="56"/>
      <c r="D172" s="52">
        <f t="shared" ref="D172:W172" si="82">D16</f>
        <v>1</v>
      </c>
      <c r="E172" s="52">
        <f t="shared" si="82"/>
        <v>1</v>
      </c>
      <c r="F172" s="52">
        <f t="shared" si="82"/>
        <v>1</v>
      </c>
      <c r="G172" s="52">
        <f t="shared" si="82"/>
        <v>1</v>
      </c>
      <c r="H172" s="52">
        <f t="shared" si="82"/>
        <v>1</v>
      </c>
      <c r="I172" s="52">
        <f t="shared" si="82"/>
        <v>1</v>
      </c>
      <c r="J172" s="52">
        <f t="shared" si="82"/>
        <v>1</v>
      </c>
      <c r="K172" s="52">
        <f t="shared" si="82"/>
        <v>1</v>
      </c>
      <c r="L172" s="52">
        <f t="shared" si="82"/>
        <v>1</v>
      </c>
      <c r="M172" s="52">
        <f t="shared" si="82"/>
        <v>1</v>
      </c>
      <c r="N172" s="52">
        <f t="shared" si="82"/>
        <v>1</v>
      </c>
      <c r="O172" s="52">
        <f t="shared" si="82"/>
        <v>1</v>
      </c>
      <c r="P172" s="52">
        <f t="shared" si="82"/>
        <v>1</v>
      </c>
      <c r="Q172" s="52">
        <f t="shared" si="82"/>
        <v>1</v>
      </c>
      <c r="R172" s="52">
        <f t="shared" si="82"/>
        <v>1</v>
      </c>
      <c r="S172" s="52">
        <f t="shared" si="82"/>
        <v>1</v>
      </c>
      <c r="T172" s="52">
        <f t="shared" si="82"/>
        <v>1</v>
      </c>
      <c r="U172" s="52">
        <f t="shared" si="82"/>
        <v>1</v>
      </c>
      <c r="V172" s="52">
        <f t="shared" si="82"/>
        <v>1</v>
      </c>
      <c r="W172" s="52">
        <f t="shared" si="82"/>
        <v>1</v>
      </c>
    </row>
    <row r="173" spans="1:23" x14ac:dyDescent="0.25">
      <c r="A173" s="56" t="s">
        <v>84</v>
      </c>
      <c r="B173" s="45" t="s">
        <v>55</v>
      </c>
      <c r="C173" s="56"/>
      <c r="D173" s="52">
        <f t="shared" ref="D173:W173" si="83">D17</f>
        <v>1</v>
      </c>
      <c r="E173" s="52">
        <f t="shared" si="83"/>
        <v>1</v>
      </c>
      <c r="F173" s="52">
        <f t="shared" si="83"/>
        <v>1</v>
      </c>
      <c r="G173" s="52">
        <f t="shared" si="83"/>
        <v>1</v>
      </c>
      <c r="H173" s="52">
        <f t="shared" si="83"/>
        <v>1</v>
      </c>
      <c r="I173" s="52">
        <f t="shared" si="83"/>
        <v>1</v>
      </c>
      <c r="J173" s="52">
        <f t="shared" si="83"/>
        <v>1</v>
      </c>
      <c r="K173" s="52">
        <f t="shared" si="83"/>
        <v>1</v>
      </c>
      <c r="L173" s="52">
        <f t="shared" si="83"/>
        <v>1</v>
      </c>
      <c r="M173" s="52">
        <f t="shared" si="83"/>
        <v>1</v>
      </c>
      <c r="N173" s="52">
        <f t="shared" si="83"/>
        <v>1</v>
      </c>
      <c r="O173" s="52">
        <f t="shared" si="83"/>
        <v>1</v>
      </c>
      <c r="P173" s="52">
        <f t="shared" si="83"/>
        <v>1</v>
      </c>
      <c r="Q173" s="52">
        <f t="shared" si="83"/>
        <v>1</v>
      </c>
      <c r="R173" s="52">
        <f t="shared" si="83"/>
        <v>1</v>
      </c>
      <c r="S173" s="52">
        <f t="shared" si="83"/>
        <v>1</v>
      </c>
      <c r="T173" s="52">
        <f t="shared" si="83"/>
        <v>1</v>
      </c>
      <c r="U173" s="52">
        <f t="shared" si="83"/>
        <v>1</v>
      </c>
      <c r="V173" s="52">
        <f t="shared" si="83"/>
        <v>1</v>
      </c>
      <c r="W173" s="52">
        <f t="shared" si="83"/>
        <v>1</v>
      </c>
    </row>
    <row r="174" spans="1:23" x14ac:dyDescent="0.25">
      <c r="A174" s="56" t="s">
        <v>85</v>
      </c>
      <c r="B174" s="45" t="s">
        <v>55</v>
      </c>
      <c r="C174" s="56"/>
      <c r="D174" s="52">
        <f t="shared" ref="D174:W174" si="84">D18</f>
        <v>1</v>
      </c>
      <c r="E174" s="52">
        <f t="shared" si="84"/>
        <v>1</v>
      </c>
      <c r="F174" s="52">
        <f t="shared" si="84"/>
        <v>1</v>
      </c>
      <c r="G174" s="52">
        <f t="shared" si="84"/>
        <v>1</v>
      </c>
      <c r="H174" s="52">
        <f t="shared" si="84"/>
        <v>1</v>
      </c>
      <c r="I174" s="52">
        <f t="shared" si="84"/>
        <v>1</v>
      </c>
      <c r="J174" s="52">
        <f t="shared" si="84"/>
        <v>1</v>
      </c>
      <c r="K174" s="52">
        <f t="shared" si="84"/>
        <v>1</v>
      </c>
      <c r="L174" s="52">
        <f t="shared" si="84"/>
        <v>1</v>
      </c>
      <c r="M174" s="52">
        <f t="shared" si="84"/>
        <v>1</v>
      </c>
      <c r="N174" s="52">
        <f t="shared" si="84"/>
        <v>1</v>
      </c>
      <c r="O174" s="52">
        <f t="shared" si="84"/>
        <v>1</v>
      </c>
      <c r="P174" s="52">
        <f t="shared" si="84"/>
        <v>1</v>
      </c>
      <c r="Q174" s="52">
        <f t="shared" si="84"/>
        <v>1</v>
      </c>
      <c r="R174" s="52">
        <f t="shared" si="84"/>
        <v>1</v>
      </c>
      <c r="S174" s="52">
        <f t="shared" si="84"/>
        <v>1</v>
      </c>
      <c r="T174" s="52">
        <f t="shared" si="84"/>
        <v>1</v>
      </c>
      <c r="U174" s="52">
        <f t="shared" si="84"/>
        <v>1</v>
      </c>
      <c r="V174" s="52">
        <f t="shared" si="84"/>
        <v>1</v>
      </c>
      <c r="W174" s="52">
        <f t="shared" si="84"/>
        <v>1</v>
      </c>
    </row>
    <row r="175" spans="1:23" x14ac:dyDescent="0.25">
      <c r="A175" s="44" t="s">
        <v>35</v>
      </c>
      <c r="B175" s="45" t="s">
        <v>56</v>
      </c>
      <c r="C175" s="56" t="s">
        <v>88</v>
      </c>
      <c r="D175" s="52">
        <f t="shared" ref="D175:W175" si="85">D19</f>
        <v>1</v>
      </c>
      <c r="E175" s="52">
        <f t="shared" si="85"/>
        <v>1</v>
      </c>
      <c r="F175" s="52">
        <f t="shared" si="85"/>
        <v>1</v>
      </c>
      <c r="G175" s="52">
        <f t="shared" si="85"/>
        <v>1</v>
      </c>
      <c r="H175" s="52">
        <f t="shared" si="85"/>
        <v>1</v>
      </c>
      <c r="I175" s="52">
        <f t="shared" si="85"/>
        <v>1</v>
      </c>
      <c r="J175" s="52">
        <f t="shared" si="85"/>
        <v>1</v>
      </c>
      <c r="K175" s="52">
        <f t="shared" si="85"/>
        <v>1</v>
      </c>
      <c r="L175" s="52">
        <f t="shared" si="85"/>
        <v>1</v>
      </c>
      <c r="M175" s="52">
        <f t="shared" si="85"/>
        <v>1</v>
      </c>
      <c r="N175" s="52">
        <f t="shared" si="85"/>
        <v>1</v>
      </c>
      <c r="O175" s="52">
        <f t="shared" si="85"/>
        <v>1</v>
      </c>
      <c r="P175" s="52">
        <f t="shared" si="85"/>
        <v>1</v>
      </c>
      <c r="Q175" s="52">
        <f t="shared" si="85"/>
        <v>1</v>
      </c>
      <c r="R175" s="52">
        <f t="shared" si="85"/>
        <v>1</v>
      </c>
      <c r="S175" s="52">
        <f t="shared" si="85"/>
        <v>1</v>
      </c>
      <c r="T175" s="52">
        <f t="shared" si="85"/>
        <v>1</v>
      </c>
      <c r="U175" s="52">
        <f t="shared" si="85"/>
        <v>1</v>
      </c>
      <c r="V175" s="52">
        <f t="shared" si="85"/>
        <v>1</v>
      </c>
      <c r="W175" s="52">
        <f t="shared" si="85"/>
        <v>1</v>
      </c>
    </row>
    <row r="176" spans="1:23" x14ac:dyDescent="0.25">
      <c r="A176" s="44" t="s">
        <v>36</v>
      </c>
      <c r="B176" s="45" t="s">
        <v>56</v>
      </c>
      <c r="C176" s="56" t="s">
        <v>88</v>
      </c>
      <c r="D176" s="52">
        <f t="shared" ref="D176:W176" si="86">D20</f>
        <v>1</v>
      </c>
      <c r="E176" s="52">
        <f t="shared" si="86"/>
        <v>1</v>
      </c>
      <c r="F176" s="52">
        <f t="shared" si="86"/>
        <v>1</v>
      </c>
      <c r="G176" s="52">
        <f t="shared" si="86"/>
        <v>1</v>
      </c>
      <c r="H176" s="52">
        <f t="shared" si="86"/>
        <v>1</v>
      </c>
      <c r="I176" s="52">
        <f t="shared" si="86"/>
        <v>0</v>
      </c>
      <c r="J176" s="52">
        <f t="shared" si="86"/>
        <v>0</v>
      </c>
      <c r="K176" s="52">
        <f t="shared" si="86"/>
        <v>0</v>
      </c>
      <c r="L176" s="52">
        <f t="shared" si="86"/>
        <v>0</v>
      </c>
      <c r="M176" s="52">
        <f t="shared" si="86"/>
        <v>0</v>
      </c>
      <c r="N176" s="52">
        <f t="shared" si="86"/>
        <v>0</v>
      </c>
      <c r="O176" s="52">
        <f t="shared" si="86"/>
        <v>0</v>
      </c>
      <c r="P176" s="52">
        <f t="shared" si="86"/>
        <v>0</v>
      </c>
      <c r="Q176" s="52">
        <f t="shared" si="86"/>
        <v>0</v>
      </c>
      <c r="R176" s="52">
        <f t="shared" si="86"/>
        <v>0</v>
      </c>
      <c r="S176" s="52">
        <f t="shared" si="86"/>
        <v>0</v>
      </c>
      <c r="T176" s="52">
        <f t="shared" si="86"/>
        <v>0</v>
      </c>
      <c r="U176" s="52">
        <f t="shared" si="86"/>
        <v>0</v>
      </c>
      <c r="V176" s="52">
        <f t="shared" si="86"/>
        <v>0</v>
      </c>
      <c r="W176" s="52">
        <f t="shared" si="86"/>
        <v>0</v>
      </c>
    </row>
    <row r="177" spans="1:23" x14ac:dyDescent="0.25">
      <c r="A177" s="44" t="s">
        <v>39</v>
      </c>
      <c r="B177" s="57" t="s">
        <v>57</v>
      </c>
      <c r="C177" s="56"/>
      <c r="D177" s="52">
        <f t="shared" ref="D177:W177" si="87">D21</f>
        <v>0</v>
      </c>
      <c r="E177" s="52">
        <f t="shared" si="87"/>
        <v>0</v>
      </c>
      <c r="F177" s="52">
        <f t="shared" si="87"/>
        <v>0</v>
      </c>
      <c r="G177" s="52">
        <f t="shared" si="87"/>
        <v>0</v>
      </c>
      <c r="H177" s="52">
        <f t="shared" si="87"/>
        <v>0</v>
      </c>
      <c r="I177" s="52">
        <f t="shared" si="87"/>
        <v>0</v>
      </c>
      <c r="J177" s="52">
        <f t="shared" si="87"/>
        <v>0</v>
      </c>
      <c r="K177" s="52">
        <f t="shared" si="87"/>
        <v>0</v>
      </c>
      <c r="L177" s="52">
        <f t="shared" si="87"/>
        <v>0</v>
      </c>
      <c r="M177" s="52">
        <f t="shared" si="87"/>
        <v>0</v>
      </c>
      <c r="N177" s="52">
        <f t="shared" si="87"/>
        <v>0</v>
      </c>
      <c r="O177" s="52">
        <f t="shared" si="87"/>
        <v>0</v>
      </c>
      <c r="P177" s="52">
        <f t="shared" si="87"/>
        <v>0</v>
      </c>
      <c r="Q177" s="52">
        <f t="shared" si="87"/>
        <v>0</v>
      </c>
      <c r="R177" s="52">
        <f t="shared" si="87"/>
        <v>0</v>
      </c>
      <c r="S177" s="52">
        <f t="shared" si="87"/>
        <v>0</v>
      </c>
      <c r="T177" s="52">
        <f t="shared" si="87"/>
        <v>0</v>
      </c>
      <c r="U177" s="52">
        <f t="shared" si="87"/>
        <v>0</v>
      </c>
      <c r="V177" s="52">
        <f t="shared" si="87"/>
        <v>0</v>
      </c>
      <c r="W177" s="52">
        <f t="shared" si="87"/>
        <v>0</v>
      </c>
    </row>
    <row r="178" spans="1:23" x14ac:dyDescent="0.25">
      <c r="A178" s="44" t="s">
        <v>72</v>
      </c>
      <c r="B178" s="45" t="s">
        <v>56</v>
      </c>
      <c r="C178" s="56"/>
      <c r="D178" s="52">
        <f t="shared" ref="D178:W178" si="88">D22</f>
        <v>1</v>
      </c>
      <c r="E178" s="52">
        <f t="shared" si="88"/>
        <v>1</v>
      </c>
      <c r="F178" s="52">
        <f t="shared" si="88"/>
        <v>1</v>
      </c>
      <c r="G178" s="52">
        <f t="shared" si="88"/>
        <v>1</v>
      </c>
      <c r="H178" s="52">
        <f t="shared" si="88"/>
        <v>1</v>
      </c>
      <c r="I178" s="52">
        <f t="shared" si="88"/>
        <v>0</v>
      </c>
      <c r="J178" s="52">
        <f t="shared" si="88"/>
        <v>0</v>
      </c>
      <c r="K178" s="52">
        <f t="shared" si="88"/>
        <v>0</v>
      </c>
      <c r="L178" s="52">
        <f t="shared" si="88"/>
        <v>0</v>
      </c>
      <c r="M178" s="52">
        <f t="shared" si="88"/>
        <v>0</v>
      </c>
      <c r="N178" s="52">
        <f t="shared" si="88"/>
        <v>0</v>
      </c>
      <c r="O178" s="52">
        <f t="shared" si="88"/>
        <v>0</v>
      </c>
      <c r="P178" s="52">
        <f t="shared" si="88"/>
        <v>0</v>
      </c>
      <c r="Q178" s="52">
        <f t="shared" si="88"/>
        <v>0</v>
      </c>
      <c r="R178" s="52">
        <f t="shared" si="88"/>
        <v>0</v>
      </c>
      <c r="S178" s="52">
        <f t="shared" si="88"/>
        <v>0</v>
      </c>
      <c r="T178" s="52">
        <f t="shared" si="88"/>
        <v>0</v>
      </c>
      <c r="U178" s="52">
        <f t="shared" si="88"/>
        <v>0</v>
      </c>
      <c r="V178" s="52">
        <f t="shared" si="88"/>
        <v>0</v>
      </c>
      <c r="W178" s="52">
        <f t="shared" si="88"/>
        <v>0</v>
      </c>
    </row>
    <row r="179" spans="1:23" x14ac:dyDescent="0.25">
      <c r="A179" s="44" t="s">
        <v>37</v>
      </c>
      <c r="B179" s="45" t="s">
        <v>56</v>
      </c>
      <c r="C179" s="56" t="s">
        <v>88</v>
      </c>
      <c r="D179" s="52">
        <f t="shared" ref="D179:W179" si="89">D23</f>
        <v>1</v>
      </c>
      <c r="E179" s="52">
        <f t="shared" si="89"/>
        <v>1</v>
      </c>
      <c r="F179" s="52">
        <f t="shared" si="89"/>
        <v>1</v>
      </c>
      <c r="G179" s="52">
        <f t="shared" si="89"/>
        <v>1</v>
      </c>
      <c r="H179" s="52">
        <f t="shared" si="89"/>
        <v>0</v>
      </c>
      <c r="I179" s="52">
        <f t="shared" si="89"/>
        <v>0</v>
      </c>
      <c r="J179" s="52">
        <f t="shared" si="89"/>
        <v>0</v>
      </c>
      <c r="K179" s="52">
        <f t="shared" si="89"/>
        <v>0</v>
      </c>
      <c r="L179" s="52">
        <f t="shared" si="89"/>
        <v>0</v>
      </c>
      <c r="M179" s="52">
        <f t="shared" si="89"/>
        <v>0</v>
      </c>
      <c r="N179" s="52">
        <f t="shared" si="89"/>
        <v>0</v>
      </c>
      <c r="O179" s="52">
        <f t="shared" si="89"/>
        <v>0</v>
      </c>
      <c r="P179" s="52">
        <f t="shared" si="89"/>
        <v>0</v>
      </c>
      <c r="Q179" s="52">
        <f t="shared" si="89"/>
        <v>0</v>
      </c>
      <c r="R179" s="52">
        <f t="shared" si="89"/>
        <v>0</v>
      </c>
      <c r="S179" s="52">
        <f t="shared" si="89"/>
        <v>0</v>
      </c>
      <c r="T179" s="52">
        <f t="shared" si="89"/>
        <v>0</v>
      </c>
      <c r="U179" s="52">
        <f t="shared" si="89"/>
        <v>0</v>
      </c>
      <c r="V179" s="52">
        <f t="shared" si="89"/>
        <v>0</v>
      </c>
      <c r="W179" s="52">
        <f t="shared" si="89"/>
        <v>0</v>
      </c>
    </row>
    <row r="180" spans="1:23" x14ac:dyDescent="0.25">
      <c r="A180" s="44" t="s">
        <v>38</v>
      </c>
      <c r="B180" s="51" t="s">
        <v>58</v>
      </c>
      <c r="C180" s="56" t="s">
        <v>88</v>
      </c>
      <c r="D180" s="52">
        <f t="shared" ref="D180:W180" si="90">D24</f>
        <v>1</v>
      </c>
      <c r="E180" s="52">
        <f t="shared" si="90"/>
        <v>1</v>
      </c>
      <c r="F180" s="52">
        <f t="shared" si="90"/>
        <v>1</v>
      </c>
      <c r="G180" s="52">
        <f t="shared" si="90"/>
        <v>1</v>
      </c>
      <c r="H180" s="52">
        <f t="shared" si="90"/>
        <v>1</v>
      </c>
      <c r="I180" s="52">
        <f t="shared" si="90"/>
        <v>1</v>
      </c>
      <c r="J180" s="52">
        <f t="shared" si="90"/>
        <v>1</v>
      </c>
      <c r="K180" s="52">
        <f t="shared" si="90"/>
        <v>1</v>
      </c>
      <c r="L180" s="52">
        <f t="shared" si="90"/>
        <v>1</v>
      </c>
      <c r="M180" s="52">
        <f t="shared" si="90"/>
        <v>1</v>
      </c>
      <c r="N180" s="52">
        <f t="shared" si="90"/>
        <v>0</v>
      </c>
      <c r="O180" s="52">
        <f t="shared" si="90"/>
        <v>0</v>
      </c>
      <c r="P180" s="52">
        <f t="shared" si="90"/>
        <v>0</v>
      </c>
      <c r="Q180" s="52">
        <f t="shared" si="90"/>
        <v>0</v>
      </c>
      <c r="R180" s="52">
        <f t="shared" si="90"/>
        <v>0</v>
      </c>
      <c r="S180" s="52">
        <f t="shared" si="90"/>
        <v>0</v>
      </c>
      <c r="T180" s="52">
        <f t="shared" si="90"/>
        <v>0</v>
      </c>
      <c r="U180" s="52">
        <f t="shared" si="90"/>
        <v>0</v>
      </c>
      <c r="V180" s="52">
        <f t="shared" si="90"/>
        <v>0</v>
      </c>
      <c r="W180" s="52">
        <f t="shared" si="90"/>
        <v>0</v>
      </c>
    </row>
    <row r="181" spans="1:23" x14ac:dyDescent="0.25">
      <c r="A181" s="44" t="s">
        <v>40</v>
      </c>
      <c r="B181" s="45" t="s">
        <v>59</v>
      </c>
      <c r="C181" s="56"/>
      <c r="D181" s="52">
        <f t="shared" ref="D181:W181" si="91">D25</f>
        <v>1</v>
      </c>
      <c r="E181" s="52">
        <f t="shared" si="91"/>
        <v>1</v>
      </c>
      <c r="F181" s="52">
        <f t="shared" si="91"/>
        <v>1</v>
      </c>
      <c r="G181" s="52">
        <f t="shared" si="91"/>
        <v>1</v>
      </c>
      <c r="H181" s="52">
        <f t="shared" si="91"/>
        <v>0</v>
      </c>
      <c r="I181" s="52">
        <f t="shared" si="91"/>
        <v>0</v>
      </c>
      <c r="J181" s="52">
        <f t="shared" si="91"/>
        <v>0</v>
      </c>
      <c r="K181" s="52">
        <f t="shared" si="91"/>
        <v>0</v>
      </c>
      <c r="L181" s="52">
        <f t="shared" si="91"/>
        <v>0</v>
      </c>
      <c r="M181" s="52">
        <f t="shared" si="91"/>
        <v>0</v>
      </c>
      <c r="N181" s="52">
        <f t="shared" si="91"/>
        <v>0</v>
      </c>
      <c r="O181" s="52">
        <f t="shared" si="91"/>
        <v>0</v>
      </c>
      <c r="P181" s="52">
        <f t="shared" si="91"/>
        <v>0</v>
      </c>
      <c r="Q181" s="52">
        <f t="shared" si="91"/>
        <v>0</v>
      </c>
      <c r="R181" s="52">
        <f t="shared" si="91"/>
        <v>0</v>
      </c>
      <c r="S181" s="52">
        <f t="shared" si="91"/>
        <v>0</v>
      </c>
      <c r="T181" s="52">
        <f t="shared" si="91"/>
        <v>0</v>
      </c>
      <c r="U181" s="52">
        <f t="shared" si="91"/>
        <v>0</v>
      </c>
      <c r="V181" s="52">
        <f t="shared" si="91"/>
        <v>0</v>
      </c>
      <c r="W181" s="52">
        <f t="shared" si="91"/>
        <v>0</v>
      </c>
    </row>
    <row r="182" spans="1:23" x14ac:dyDescent="0.25">
      <c r="A182" s="44" t="s">
        <v>73</v>
      </c>
      <c r="B182" s="45" t="s">
        <v>56</v>
      </c>
      <c r="C182" s="56"/>
      <c r="D182" s="52">
        <f t="shared" ref="D182:W182" si="92">D26</f>
        <v>1</v>
      </c>
      <c r="E182" s="52">
        <f t="shared" si="92"/>
        <v>0</v>
      </c>
      <c r="F182" s="52">
        <f t="shared" si="92"/>
        <v>0</v>
      </c>
      <c r="G182" s="52">
        <f t="shared" si="92"/>
        <v>0</v>
      </c>
      <c r="H182" s="52">
        <f t="shared" si="92"/>
        <v>0</v>
      </c>
      <c r="I182" s="52">
        <f t="shared" si="92"/>
        <v>0</v>
      </c>
      <c r="J182" s="52">
        <f t="shared" si="92"/>
        <v>0</v>
      </c>
      <c r="K182" s="52">
        <f t="shared" si="92"/>
        <v>0</v>
      </c>
      <c r="L182" s="52">
        <f t="shared" si="92"/>
        <v>0</v>
      </c>
      <c r="M182" s="52">
        <f t="shared" si="92"/>
        <v>0</v>
      </c>
      <c r="N182" s="52">
        <f t="shared" si="92"/>
        <v>0</v>
      </c>
      <c r="O182" s="52">
        <f t="shared" si="92"/>
        <v>0</v>
      </c>
      <c r="P182" s="52">
        <f t="shared" si="92"/>
        <v>0</v>
      </c>
      <c r="Q182" s="52">
        <f t="shared" si="92"/>
        <v>0</v>
      </c>
      <c r="R182" s="52">
        <f t="shared" si="92"/>
        <v>0</v>
      </c>
      <c r="S182" s="52">
        <f t="shared" si="92"/>
        <v>0</v>
      </c>
      <c r="T182" s="52">
        <f t="shared" si="92"/>
        <v>0</v>
      </c>
      <c r="U182" s="52">
        <f t="shared" si="92"/>
        <v>0</v>
      </c>
      <c r="V182" s="52">
        <f t="shared" si="92"/>
        <v>0</v>
      </c>
      <c r="W182" s="52">
        <f t="shared" si="92"/>
        <v>0</v>
      </c>
    </row>
    <row r="183" spans="1:23" x14ac:dyDescent="0.25">
      <c r="A183" s="44" t="s">
        <v>74</v>
      </c>
      <c r="B183" s="45" t="s">
        <v>56</v>
      </c>
      <c r="C183" s="56"/>
      <c r="D183" s="52">
        <f t="shared" ref="D183:W183" si="93">D27</f>
        <v>1</v>
      </c>
      <c r="E183" s="52">
        <f t="shared" si="93"/>
        <v>1</v>
      </c>
      <c r="F183" s="52">
        <f t="shared" si="93"/>
        <v>1</v>
      </c>
      <c r="G183" s="52">
        <f t="shared" si="93"/>
        <v>0</v>
      </c>
      <c r="H183" s="52">
        <f t="shared" si="93"/>
        <v>0</v>
      </c>
      <c r="I183" s="52">
        <f t="shared" si="93"/>
        <v>0</v>
      </c>
      <c r="J183" s="52">
        <f t="shared" si="93"/>
        <v>0</v>
      </c>
      <c r="K183" s="52">
        <f t="shared" si="93"/>
        <v>0</v>
      </c>
      <c r="L183" s="52">
        <f t="shared" si="93"/>
        <v>0</v>
      </c>
      <c r="M183" s="52">
        <f t="shared" si="93"/>
        <v>0</v>
      </c>
      <c r="N183" s="52">
        <f t="shared" si="93"/>
        <v>0</v>
      </c>
      <c r="O183" s="52">
        <f t="shared" si="93"/>
        <v>0</v>
      </c>
      <c r="P183" s="52">
        <f t="shared" si="93"/>
        <v>0</v>
      </c>
      <c r="Q183" s="52">
        <f t="shared" si="93"/>
        <v>0</v>
      </c>
      <c r="R183" s="52">
        <f t="shared" si="93"/>
        <v>0</v>
      </c>
      <c r="S183" s="52">
        <f t="shared" si="93"/>
        <v>0</v>
      </c>
      <c r="T183" s="52">
        <f t="shared" si="93"/>
        <v>0</v>
      </c>
      <c r="U183" s="52">
        <f t="shared" si="93"/>
        <v>0</v>
      </c>
      <c r="V183" s="52">
        <f t="shared" si="93"/>
        <v>0</v>
      </c>
      <c r="W183" s="52">
        <f t="shared" si="93"/>
        <v>0</v>
      </c>
    </row>
    <row r="184" spans="1:23" x14ac:dyDescent="0.25">
      <c r="A184" s="44" t="s">
        <v>75</v>
      </c>
      <c r="B184" s="45" t="s">
        <v>56</v>
      </c>
      <c r="C184" s="56"/>
      <c r="D184" s="52">
        <f t="shared" ref="D184:W184" si="94">D28</f>
        <v>1</v>
      </c>
      <c r="E184" s="52">
        <f t="shared" si="94"/>
        <v>1</v>
      </c>
      <c r="F184" s="52">
        <f t="shared" si="94"/>
        <v>1</v>
      </c>
      <c r="G184" s="52">
        <f t="shared" si="94"/>
        <v>1</v>
      </c>
      <c r="H184" s="52">
        <f t="shared" si="94"/>
        <v>1</v>
      </c>
      <c r="I184" s="52">
        <f t="shared" si="94"/>
        <v>1</v>
      </c>
      <c r="J184" s="52">
        <f t="shared" si="94"/>
        <v>0</v>
      </c>
      <c r="K184" s="52">
        <f t="shared" si="94"/>
        <v>0</v>
      </c>
      <c r="L184" s="52">
        <f t="shared" si="94"/>
        <v>0</v>
      </c>
      <c r="M184" s="52">
        <f t="shared" si="94"/>
        <v>0</v>
      </c>
      <c r="N184" s="52">
        <f t="shared" si="94"/>
        <v>0</v>
      </c>
      <c r="O184" s="52">
        <f t="shared" si="94"/>
        <v>0</v>
      </c>
      <c r="P184" s="52">
        <f t="shared" si="94"/>
        <v>0</v>
      </c>
      <c r="Q184" s="52">
        <f t="shared" si="94"/>
        <v>0</v>
      </c>
      <c r="R184" s="52">
        <f t="shared" si="94"/>
        <v>0</v>
      </c>
      <c r="S184" s="52">
        <f t="shared" si="94"/>
        <v>0</v>
      </c>
      <c r="T184" s="52">
        <f t="shared" si="94"/>
        <v>0</v>
      </c>
      <c r="U184" s="52">
        <f t="shared" si="94"/>
        <v>0</v>
      </c>
      <c r="V184" s="52">
        <f t="shared" si="94"/>
        <v>0</v>
      </c>
      <c r="W184" s="52">
        <f t="shared" si="94"/>
        <v>0</v>
      </c>
    </row>
    <row r="185" spans="1:23" x14ac:dyDescent="0.25">
      <c r="A185" s="44" t="s">
        <v>41</v>
      </c>
      <c r="B185" s="51" t="s">
        <v>60</v>
      </c>
      <c r="C185" s="56"/>
      <c r="D185" s="52">
        <f t="shared" ref="D185:W185" si="95">D29</f>
        <v>1</v>
      </c>
      <c r="E185" s="52">
        <f t="shared" si="95"/>
        <v>1</v>
      </c>
      <c r="F185" s="52">
        <f t="shared" si="95"/>
        <v>1</v>
      </c>
      <c r="G185" s="52">
        <f t="shared" si="95"/>
        <v>1</v>
      </c>
      <c r="H185" s="52">
        <f t="shared" si="95"/>
        <v>1</v>
      </c>
      <c r="I185" s="52">
        <f t="shared" si="95"/>
        <v>1</v>
      </c>
      <c r="J185" s="52">
        <f t="shared" si="95"/>
        <v>1</v>
      </c>
      <c r="K185" s="52">
        <f t="shared" si="95"/>
        <v>1</v>
      </c>
      <c r="L185" s="52">
        <f t="shared" si="95"/>
        <v>1</v>
      </c>
      <c r="M185" s="52">
        <f t="shared" si="95"/>
        <v>1</v>
      </c>
      <c r="N185" s="52">
        <f t="shared" si="95"/>
        <v>1</v>
      </c>
      <c r="O185" s="52">
        <f t="shared" si="95"/>
        <v>1</v>
      </c>
      <c r="P185" s="52">
        <f t="shared" si="95"/>
        <v>1</v>
      </c>
      <c r="Q185" s="52">
        <f t="shared" si="95"/>
        <v>1</v>
      </c>
      <c r="R185" s="52">
        <f t="shared" si="95"/>
        <v>1</v>
      </c>
      <c r="S185" s="52">
        <f t="shared" si="95"/>
        <v>1</v>
      </c>
      <c r="T185" s="52">
        <f t="shared" si="95"/>
        <v>1</v>
      </c>
      <c r="U185" s="52">
        <f t="shared" si="95"/>
        <v>1</v>
      </c>
      <c r="V185" s="52">
        <f t="shared" si="95"/>
        <v>1</v>
      </c>
      <c r="W185" s="52">
        <f t="shared" si="95"/>
        <v>1</v>
      </c>
    </row>
    <row r="186" spans="1:23" x14ac:dyDescent="0.25">
      <c r="A186" s="44" t="s">
        <v>76</v>
      </c>
      <c r="B186" s="51" t="s">
        <v>57</v>
      </c>
      <c r="C186" s="56"/>
      <c r="D186" s="52">
        <f t="shared" ref="D186:W186" si="96">D30</f>
        <v>1</v>
      </c>
      <c r="E186" s="52">
        <f t="shared" si="96"/>
        <v>1</v>
      </c>
      <c r="F186" s="52">
        <f t="shared" si="96"/>
        <v>1</v>
      </c>
      <c r="G186" s="52">
        <f t="shared" si="96"/>
        <v>1</v>
      </c>
      <c r="H186" s="52">
        <f t="shared" si="96"/>
        <v>1</v>
      </c>
      <c r="I186" s="52">
        <f t="shared" si="96"/>
        <v>1</v>
      </c>
      <c r="J186" s="52">
        <f t="shared" si="96"/>
        <v>1</v>
      </c>
      <c r="K186" s="52">
        <f t="shared" si="96"/>
        <v>1</v>
      </c>
      <c r="L186" s="52">
        <f t="shared" si="96"/>
        <v>1</v>
      </c>
      <c r="M186" s="52">
        <f t="shared" si="96"/>
        <v>1</v>
      </c>
      <c r="N186" s="52">
        <f t="shared" si="96"/>
        <v>1</v>
      </c>
      <c r="O186" s="52">
        <f t="shared" si="96"/>
        <v>1</v>
      </c>
      <c r="P186" s="52">
        <f t="shared" si="96"/>
        <v>1</v>
      </c>
      <c r="Q186" s="52">
        <f t="shared" si="96"/>
        <v>1</v>
      </c>
      <c r="R186" s="52">
        <f t="shared" si="96"/>
        <v>1</v>
      </c>
      <c r="S186" s="52">
        <f t="shared" si="96"/>
        <v>1</v>
      </c>
      <c r="T186" s="52">
        <f t="shared" si="96"/>
        <v>1</v>
      </c>
      <c r="U186" s="52">
        <f t="shared" si="96"/>
        <v>1</v>
      </c>
      <c r="V186" s="52">
        <f t="shared" si="96"/>
        <v>1</v>
      </c>
      <c r="W186" s="52">
        <f t="shared" si="96"/>
        <v>1</v>
      </c>
    </row>
    <row r="187" spans="1:23" x14ac:dyDescent="0.25">
      <c r="A187" s="44" t="s">
        <v>86</v>
      </c>
      <c r="B187" s="45" t="s">
        <v>55</v>
      </c>
      <c r="C187" s="56" t="s">
        <v>88</v>
      </c>
      <c r="D187" s="52">
        <f t="shared" ref="D187:W187" si="97">D31</f>
        <v>1</v>
      </c>
      <c r="E187" s="52">
        <f t="shared" si="97"/>
        <v>1</v>
      </c>
      <c r="F187" s="52">
        <f t="shared" si="97"/>
        <v>0</v>
      </c>
      <c r="G187" s="52">
        <f t="shared" si="97"/>
        <v>0</v>
      </c>
      <c r="H187" s="52">
        <f t="shared" si="97"/>
        <v>0</v>
      </c>
      <c r="I187" s="52">
        <f t="shared" si="97"/>
        <v>0</v>
      </c>
      <c r="J187" s="52">
        <f t="shared" si="97"/>
        <v>0</v>
      </c>
      <c r="K187" s="52">
        <f t="shared" si="97"/>
        <v>0</v>
      </c>
      <c r="L187" s="52">
        <f t="shared" si="97"/>
        <v>0</v>
      </c>
      <c r="M187" s="52">
        <f t="shared" si="97"/>
        <v>0</v>
      </c>
      <c r="N187" s="52">
        <f t="shared" si="97"/>
        <v>0</v>
      </c>
      <c r="O187" s="52">
        <f t="shared" si="97"/>
        <v>0</v>
      </c>
      <c r="P187" s="52">
        <f t="shared" si="97"/>
        <v>0</v>
      </c>
      <c r="Q187" s="52">
        <f t="shared" si="97"/>
        <v>0</v>
      </c>
      <c r="R187" s="52">
        <f t="shared" si="97"/>
        <v>0</v>
      </c>
      <c r="S187" s="52">
        <f t="shared" si="97"/>
        <v>0</v>
      </c>
      <c r="T187" s="52">
        <f t="shared" si="97"/>
        <v>0</v>
      </c>
      <c r="U187" s="52">
        <f t="shared" si="97"/>
        <v>0</v>
      </c>
      <c r="V187" s="52">
        <f t="shared" si="97"/>
        <v>0</v>
      </c>
      <c r="W187" s="52">
        <f t="shared" si="97"/>
        <v>0</v>
      </c>
    </row>
    <row r="188" spans="1:23" x14ac:dyDescent="0.25">
      <c r="A188" s="44" t="s">
        <v>42</v>
      </c>
      <c r="B188" s="51" t="s">
        <v>60</v>
      </c>
      <c r="C188" s="56" t="s">
        <v>88</v>
      </c>
      <c r="D188" s="52">
        <f t="shared" ref="D188:W188" si="98">D32</f>
        <v>1</v>
      </c>
      <c r="E188" s="52">
        <f t="shared" si="98"/>
        <v>0</v>
      </c>
      <c r="F188" s="52">
        <f t="shared" si="98"/>
        <v>0</v>
      </c>
      <c r="G188" s="52">
        <f t="shared" si="98"/>
        <v>0</v>
      </c>
      <c r="H188" s="52">
        <f t="shared" si="98"/>
        <v>0</v>
      </c>
      <c r="I188" s="52">
        <f t="shared" si="98"/>
        <v>0</v>
      </c>
      <c r="J188" s="52">
        <f t="shared" si="98"/>
        <v>0</v>
      </c>
      <c r="K188" s="52">
        <f t="shared" si="98"/>
        <v>0</v>
      </c>
      <c r="L188" s="52">
        <f t="shared" si="98"/>
        <v>0</v>
      </c>
      <c r="M188" s="52">
        <f t="shared" si="98"/>
        <v>0</v>
      </c>
      <c r="N188" s="52">
        <f t="shared" si="98"/>
        <v>0</v>
      </c>
      <c r="O188" s="52">
        <f t="shared" si="98"/>
        <v>0</v>
      </c>
      <c r="P188" s="52">
        <f t="shared" si="98"/>
        <v>0</v>
      </c>
      <c r="Q188" s="52">
        <f t="shared" si="98"/>
        <v>0</v>
      </c>
      <c r="R188" s="52">
        <f t="shared" si="98"/>
        <v>0</v>
      </c>
      <c r="S188" s="52">
        <f t="shared" si="98"/>
        <v>0</v>
      </c>
      <c r="T188" s="52">
        <f t="shared" si="98"/>
        <v>0</v>
      </c>
      <c r="U188" s="52">
        <f t="shared" si="98"/>
        <v>0</v>
      </c>
      <c r="V188" s="52">
        <f t="shared" si="98"/>
        <v>0</v>
      </c>
      <c r="W188" s="52">
        <f t="shared" si="98"/>
        <v>0</v>
      </c>
    </row>
    <row r="189" spans="1:23" x14ac:dyDescent="0.25">
      <c r="A189" s="44" t="s">
        <v>54</v>
      </c>
      <c r="B189" s="45" t="s">
        <v>56</v>
      </c>
      <c r="C189" s="56" t="s">
        <v>88</v>
      </c>
      <c r="D189" s="52">
        <f t="shared" ref="D189:W189" si="99">D33</f>
        <v>1</v>
      </c>
      <c r="E189" s="52">
        <f t="shared" si="99"/>
        <v>1</v>
      </c>
      <c r="F189" s="52">
        <f t="shared" si="99"/>
        <v>1</v>
      </c>
      <c r="G189" s="52">
        <f t="shared" si="99"/>
        <v>1</v>
      </c>
      <c r="H189" s="52">
        <f t="shared" si="99"/>
        <v>0</v>
      </c>
      <c r="I189" s="52">
        <f t="shared" si="99"/>
        <v>0</v>
      </c>
      <c r="J189" s="52">
        <f t="shared" si="99"/>
        <v>0</v>
      </c>
      <c r="K189" s="52">
        <f t="shared" si="99"/>
        <v>0</v>
      </c>
      <c r="L189" s="52">
        <f t="shared" si="99"/>
        <v>0</v>
      </c>
      <c r="M189" s="52">
        <f t="shared" si="99"/>
        <v>0</v>
      </c>
      <c r="N189" s="52">
        <f t="shared" si="99"/>
        <v>0</v>
      </c>
      <c r="O189" s="52">
        <f t="shared" si="99"/>
        <v>0</v>
      </c>
      <c r="P189" s="52">
        <f t="shared" si="99"/>
        <v>0</v>
      </c>
      <c r="Q189" s="52">
        <f t="shared" si="99"/>
        <v>0</v>
      </c>
      <c r="R189" s="52">
        <f t="shared" si="99"/>
        <v>0</v>
      </c>
      <c r="S189" s="52">
        <f t="shared" si="99"/>
        <v>0</v>
      </c>
      <c r="T189" s="52">
        <f t="shared" si="99"/>
        <v>0</v>
      </c>
      <c r="U189" s="52">
        <f t="shared" si="99"/>
        <v>0</v>
      </c>
      <c r="V189" s="52">
        <f t="shared" si="99"/>
        <v>0</v>
      </c>
      <c r="W189" s="52">
        <f t="shared" si="99"/>
        <v>0</v>
      </c>
    </row>
    <row r="190" spans="1:23" x14ac:dyDescent="0.25">
      <c r="A190" s="44" t="s">
        <v>43</v>
      </c>
      <c r="B190" s="44"/>
      <c r="C190" s="56"/>
      <c r="D190" s="52">
        <f t="shared" ref="D190:W190" si="100">D34</f>
        <v>1</v>
      </c>
      <c r="E190" s="52">
        <f t="shared" si="100"/>
        <v>0</v>
      </c>
      <c r="F190" s="52">
        <f t="shared" si="100"/>
        <v>0</v>
      </c>
      <c r="G190" s="52">
        <f t="shared" si="100"/>
        <v>0</v>
      </c>
      <c r="H190" s="52">
        <f t="shared" si="100"/>
        <v>0</v>
      </c>
      <c r="I190" s="52">
        <f t="shared" si="100"/>
        <v>0</v>
      </c>
      <c r="J190" s="52">
        <f t="shared" si="100"/>
        <v>0</v>
      </c>
      <c r="K190" s="52">
        <f t="shared" si="100"/>
        <v>0</v>
      </c>
      <c r="L190" s="52">
        <f t="shared" si="100"/>
        <v>0</v>
      </c>
      <c r="M190" s="52">
        <f t="shared" si="100"/>
        <v>0</v>
      </c>
      <c r="N190" s="52">
        <f t="shared" si="100"/>
        <v>0</v>
      </c>
      <c r="O190" s="52">
        <f t="shared" si="100"/>
        <v>0</v>
      </c>
      <c r="P190" s="52">
        <f t="shared" si="100"/>
        <v>0</v>
      </c>
      <c r="Q190" s="52">
        <f t="shared" si="100"/>
        <v>0</v>
      </c>
      <c r="R190" s="52">
        <f t="shared" si="100"/>
        <v>0</v>
      </c>
      <c r="S190" s="52">
        <f t="shared" si="100"/>
        <v>0</v>
      </c>
      <c r="T190" s="52">
        <f t="shared" si="100"/>
        <v>0</v>
      </c>
      <c r="U190" s="52">
        <f t="shared" si="100"/>
        <v>0</v>
      </c>
      <c r="V190" s="52">
        <f t="shared" si="100"/>
        <v>0</v>
      </c>
      <c r="W190" s="52">
        <f t="shared" si="100"/>
        <v>0</v>
      </c>
    </row>
    <row r="191" spans="1:23" x14ac:dyDescent="0.25">
      <c r="A191" s="44" t="s">
        <v>77</v>
      </c>
      <c r="B191" s="45" t="s">
        <v>56</v>
      </c>
      <c r="C191" s="56" t="s">
        <v>88</v>
      </c>
      <c r="D191" s="52">
        <f t="shared" ref="D191:W191" si="101">D35</f>
        <v>1</v>
      </c>
      <c r="E191" s="52">
        <f t="shared" si="101"/>
        <v>1</v>
      </c>
      <c r="F191" s="52">
        <f t="shared" si="101"/>
        <v>1</v>
      </c>
      <c r="G191" s="52">
        <f t="shared" si="101"/>
        <v>1</v>
      </c>
      <c r="H191" s="52">
        <f t="shared" si="101"/>
        <v>1</v>
      </c>
      <c r="I191" s="52">
        <f t="shared" si="101"/>
        <v>0</v>
      </c>
      <c r="J191" s="52">
        <f t="shared" si="101"/>
        <v>0</v>
      </c>
      <c r="K191" s="52">
        <f t="shared" si="101"/>
        <v>0</v>
      </c>
      <c r="L191" s="52">
        <f t="shared" si="101"/>
        <v>0</v>
      </c>
      <c r="M191" s="52">
        <f t="shared" si="101"/>
        <v>0</v>
      </c>
      <c r="N191" s="52">
        <f t="shared" si="101"/>
        <v>0</v>
      </c>
      <c r="O191" s="52">
        <f t="shared" si="101"/>
        <v>0</v>
      </c>
      <c r="P191" s="52">
        <f t="shared" si="101"/>
        <v>0</v>
      </c>
      <c r="Q191" s="52">
        <f t="shared" si="101"/>
        <v>0</v>
      </c>
      <c r="R191" s="52">
        <f t="shared" si="101"/>
        <v>0</v>
      </c>
      <c r="S191" s="52">
        <f t="shared" si="101"/>
        <v>0</v>
      </c>
      <c r="T191" s="52">
        <f t="shared" si="101"/>
        <v>0</v>
      </c>
      <c r="U191" s="52">
        <f t="shared" si="101"/>
        <v>0</v>
      </c>
      <c r="V191" s="52">
        <f t="shared" si="101"/>
        <v>0</v>
      </c>
      <c r="W191" s="52">
        <f t="shared" si="101"/>
        <v>0</v>
      </c>
    </row>
    <row r="192" spans="1:23" x14ac:dyDescent="0.25">
      <c r="A192" s="44" t="s">
        <v>44</v>
      </c>
      <c r="B192" s="45" t="s">
        <v>56</v>
      </c>
      <c r="C192" s="56"/>
      <c r="D192" s="52">
        <f t="shared" ref="D192:W192" si="102">D36</f>
        <v>1</v>
      </c>
      <c r="E192" s="52">
        <f t="shared" si="102"/>
        <v>1</v>
      </c>
      <c r="F192" s="52">
        <f t="shared" si="102"/>
        <v>1</v>
      </c>
      <c r="G192" s="52">
        <f t="shared" si="102"/>
        <v>0</v>
      </c>
      <c r="H192" s="52">
        <f t="shared" si="102"/>
        <v>0</v>
      </c>
      <c r="I192" s="52">
        <f t="shared" si="102"/>
        <v>0</v>
      </c>
      <c r="J192" s="52">
        <f t="shared" si="102"/>
        <v>0</v>
      </c>
      <c r="K192" s="52">
        <f t="shared" si="102"/>
        <v>0</v>
      </c>
      <c r="L192" s="52">
        <f t="shared" si="102"/>
        <v>0</v>
      </c>
      <c r="M192" s="52">
        <f t="shared" si="102"/>
        <v>0</v>
      </c>
      <c r="N192" s="52">
        <f t="shared" si="102"/>
        <v>0</v>
      </c>
      <c r="O192" s="52">
        <f t="shared" si="102"/>
        <v>0</v>
      </c>
      <c r="P192" s="52">
        <f t="shared" si="102"/>
        <v>0</v>
      </c>
      <c r="Q192" s="52">
        <f t="shared" si="102"/>
        <v>0</v>
      </c>
      <c r="R192" s="52">
        <f t="shared" si="102"/>
        <v>0</v>
      </c>
      <c r="S192" s="52">
        <f t="shared" si="102"/>
        <v>0</v>
      </c>
      <c r="T192" s="52">
        <f t="shared" si="102"/>
        <v>0</v>
      </c>
      <c r="U192" s="52">
        <f t="shared" si="102"/>
        <v>0</v>
      </c>
      <c r="V192" s="52">
        <f t="shared" si="102"/>
        <v>0</v>
      </c>
      <c r="W192" s="52">
        <f t="shared" si="102"/>
        <v>0</v>
      </c>
    </row>
    <row r="193" spans="1:23" x14ac:dyDescent="0.25">
      <c r="A193" s="44" t="s">
        <v>45</v>
      </c>
      <c r="B193" s="51" t="s">
        <v>58</v>
      </c>
      <c r="C193" s="56"/>
      <c r="D193" s="52">
        <f t="shared" ref="D193:W193" si="103">D37</f>
        <v>1</v>
      </c>
      <c r="E193" s="52">
        <f t="shared" si="103"/>
        <v>1</v>
      </c>
      <c r="F193" s="52">
        <f t="shared" si="103"/>
        <v>1</v>
      </c>
      <c r="G193" s="52">
        <f t="shared" si="103"/>
        <v>1</v>
      </c>
      <c r="H193" s="52">
        <f t="shared" si="103"/>
        <v>1</v>
      </c>
      <c r="I193" s="52">
        <f t="shared" si="103"/>
        <v>1</v>
      </c>
      <c r="J193" s="52">
        <f t="shared" si="103"/>
        <v>1</v>
      </c>
      <c r="K193" s="52">
        <f t="shared" si="103"/>
        <v>1</v>
      </c>
      <c r="L193" s="52">
        <f t="shared" si="103"/>
        <v>1</v>
      </c>
      <c r="M193" s="52">
        <f t="shared" si="103"/>
        <v>1</v>
      </c>
      <c r="N193" s="52">
        <f t="shared" si="103"/>
        <v>1</v>
      </c>
      <c r="O193" s="52">
        <f t="shared" si="103"/>
        <v>1</v>
      </c>
      <c r="P193" s="52">
        <f t="shared" si="103"/>
        <v>1</v>
      </c>
      <c r="Q193" s="52">
        <f t="shared" si="103"/>
        <v>1</v>
      </c>
      <c r="R193" s="52">
        <f t="shared" si="103"/>
        <v>1</v>
      </c>
      <c r="S193" s="52">
        <f t="shared" si="103"/>
        <v>1</v>
      </c>
      <c r="T193" s="52">
        <f t="shared" si="103"/>
        <v>1</v>
      </c>
      <c r="U193" s="52">
        <f t="shared" si="103"/>
        <v>1</v>
      </c>
      <c r="V193" s="52">
        <f t="shared" si="103"/>
        <v>1</v>
      </c>
      <c r="W193" s="52">
        <f t="shared" si="103"/>
        <v>1</v>
      </c>
    </row>
    <row r="194" spans="1:23" x14ac:dyDescent="0.25">
      <c r="A194" s="44" t="s">
        <v>46</v>
      </c>
      <c r="B194" s="52" t="s">
        <v>63</v>
      </c>
      <c r="C194" s="56"/>
      <c r="D194" s="52">
        <f t="shared" ref="D194:W194" si="104">D38</f>
        <v>0</v>
      </c>
      <c r="E194" s="52">
        <f t="shared" si="104"/>
        <v>0</v>
      </c>
      <c r="F194" s="52">
        <f t="shared" si="104"/>
        <v>0</v>
      </c>
      <c r="G194" s="52">
        <f t="shared" si="104"/>
        <v>0</v>
      </c>
      <c r="H194" s="52">
        <f t="shared" si="104"/>
        <v>0</v>
      </c>
      <c r="I194" s="52">
        <f t="shared" si="104"/>
        <v>0</v>
      </c>
      <c r="J194" s="52">
        <f t="shared" si="104"/>
        <v>0</v>
      </c>
      <c r="K194" s="52">
        <f t="shared" si="104"/>
        <v>0</v>
      </c>
      <c r="L194" s="52">
        <f t="shared" si="104"/>
        <v>0</v>
      </c>
      <c r="M194" s="52">
        <f t="shared" si="104"/>
        <v>0</v>
      </c>
      <c r="N194" s="52">
        <f t="shared" si="104"/>
        <v>0</v>
      </c>
      <c r="O194" s="52">
        <f t="shared" si="104"/>
        <v>0</v>
      </c>
      <c r="P194" s="52">
        <f t="shared" si="104"/>
        <v>0</v>
      </c>
      <c r="Q194" s="52">
        <f t="shared" si="104"/>
        <v>0</v>
      </c>
      <c r="R194" s="52">
        <f t="shared" si="104"/>
        <v>0</v>
      </c>
      <c r="S194" s="52">
        <f t="shared" si="104"/>
        <v>0</v>
      </c>
      <c r="T194" s="52">
        <f t="shared" si="104"/>
        <v>0</v>
      </c>
      <c r="U194" s="52">
        <f t="shared" si="104"/>
        <v>0</v>
      </c>
      <c r="V194" s="52">
        <f t="shared" si="104"/>
        <v>0</v>
      </c>
      <c r="W194" s="52">
        <f t="shared" si="104"/>
        <v>0</v>
      </c>
    </row>
    <row r="195" spans="1:23" x14ac:dyDescent="0.25">
      <c r="A195" s="44" t="s">
        <v>47</v>
      </c>
      <c r="B195" s="52" t="s">
        <v>63</v>
      </c>
      <c r="C195" s="56"/>
      <c r="D195" s="52">
        <f t="shared" ref="D195:W195" si="105">D39</f>
        <v>0</v>
      </c>
      <c r="E195" s="52">
        <f t="shared" si="105"/>
        <v>0</v>
      </c>
      <c r="F195" s="52">
        <f t="shared" si="105"/>
        <v>0</v>
      </c>
      <c r="G195" s="52">
        <f t="shared" si="105"/>
        <v>0</v>
      </c>
      <c r="H195" s="52">
        <f t="shared" si="105"/>
        <v>0</v>
      </c>
      <c r="I195" s="52">
        <f t="shared" si="105"/>
        <v>0</v>
      </c>
      <c r="J195" s="52">
        <f t="shared" si="105"/>
        <v>0</v>
      </c>
      <c r="K195" s="52">
        <f t="shared" si="105"/>
        <v>0</v>
      </c>
      <c r="L195" s="52">
        <f t="shared" si="105"/>
        <v>0</v>
      </c>
      <c r="M195" s="52">
        <f t="shared" si="105"/>
        <v>0</v>
      </c>
      <c r="N195" s="52">
        <f t="shared" si="105"/>
        <v>0</v>
      </c>
      <c r="O195" s="52">
        <f t="shared" si="105"/>
        <v>0</v>
      </c>
      <c r="P195" s="52">
        <f t="shared" si="105"/>
        <v>0</v>
      </c>
      <c r="Q195" s="52">
        <f t="shared" si="105"/>
        <v>0</v>
      </c>
      <c r="R195" s="52">
        <f t="shared" si="105"/>
        <v>0</v>
      </c>
      <c r="S195" s="52">
        <f t="shared" si="105"/>
        <v>0</v>
      </c>
      <c r="T195" s="52">
        <f t="shared" si="105"/>
        <v>0</v>
      </c>
      <c r="U195" s="52">
        <f t="shared" si="105"/>
        <v>0</v>
      </c>
      <c r="V195" s="52">
        <f t="shared" si="105"/>
        <v>0</v>
      </c>
      <c r="W195" s="52">
        <f t="shared" si="105"/>
        <v>0</v>
      </c>
    </row>
    <row r="196" spans="1:23" x14ac:dyDescent="0.25">
      <c r="A196" s="44" t="s">
        <v>48</v>
      </c>
      <c r="B196" s="45" t="s">
        <v>56</v>
      </c>
      <c r="C196" s="56" t="s">
        <v>88</v>
      </c>
      <c r="D196" s="52">
        <f t="shared" ref="D196:W196" si="106">D40</f>
        <v>0</v>
      </c>
      <c r="E196" s="52">
        <f t="shared" si="106"/>
        <v>0</v>
      </c>
      <c r="F196" s="52">
        <f t="shared" si="106"/>
        <v>0</v>
      </c>
      <c r="G196" s="52">
        <f t="shared" si="106"/>
        <v>0</v>
      </c>
      <c r="H196" s="52">
        <f t="shared" si="106"/>
        <v>0</v>
      </c>
      <c r="I196" s="52">
        <f t="shared" si="106"/>
        <v>0</v>
      </c>
      <c r="J196" s="52">
        <f t="shared" si="106"/>
        <v>0</v>
      </c>
      <c r="K196" s="52">
        <f t="shared" si="106"/>
        <v>0</v>
      </c>
      <c r="L196" s="52">
        <f t="shared" si="106"/>
        <v>0</v>
      </c>
      <c r="M196" s="52">
        <f t="shared" si="106"/>
        <v>0</v>
      </c>
      <c r="N196" s="52">
        <f t="shared" si="106"/>
        <v>0</v>
      </c>
      <c r="O196" s="52">
        <f t="shared" si="106"/>
        <v>0</v>
      </c>
      <c r="P196" s="52">
        <f t="shared" si="106"/>
        <v>0</v>
      </c>
      <c r="Q196" s="52">
        <f t="shared" si="106"/>
        <v>0</v>
      </c>
      <c r="R196" s="52">
        <f t="shared" si="106"/>
        <v>0</v>
      </c>
      <c r="S196" s="52">
        <f t="shared" si="106"/>
        <v>0</v>
      </c>
      <c r="T196" s="52">
        <f t="shared" si="106"/>
        <v>0</v>
      </c>
      <c r="U196" s="52">
        <f t="shared" si="106"/>
        <v>0</v>
      </c>
      <c r="V196" s="52">
        <f t="shared" si="106"/>
        <v>0</v>
      </c>
      <c r="W196" s="52">
        <f t="shared" si="106"/>
        <v>0</v>
      </c>
    </row>
    <row r="197" spans="1:23" x14ac:dyDescent="0.25">
      <c r="A197" s="44" t="s">
        <v>49</v>
      </c>
      <c r="B197" s="51" t="s">
        <v>60</v>
      </c>
      <c r="C197" s="56" t="s">
        <v>88</v>
      </c>
      <c r="D197" s="52">
        <f t="shared" ref="D197:W197" si="107">D41</f>
        <v>1</v>
      </c>
      <c r="E197" s="52">
        <f t="shared" si="107"/>
        <v>1</v>
      </c>
      <c r="F197" s="52">
        <f t="shared" si="107"/>
        <v>1</v>
      </c>
      <c r="G197" s="52">
        <f t="shared" si="107"/>
        <v>1</v>
      </c>
      <c r="H197" s="52">
        <f t="shared" si="107"/>
        <v>1</v>
      </c>
      <c r="I197" s="52">
        <f t="shared" si="107"/>
        <v>0</v>
      </c>
      <c r="J197" s="52">
        <f t="shared" si="107"/>
        <v>0</v>
      </c>
      <c r="K197" s="52">
        <f t="shared" si="107"/>
        <v>0</v>
      </c>
      <c r="L197" s="52">
        <f t="shared" si="107"/>
        <v>0</v>
      </c>
      <c r="M197" s="52">
        <f t="shared" si="107"/>
        <v>0</v>
      </c>
      <c r="N197" s="52">
        <f t="shared" si="107"/>
        <v>0</v>
      </c>
      <c r="O197" s="52">
        <f t="shared" si="107"/>
        <v>0</v>
      </c>
      <c r="P197" s="52">
        <f t="shared" si="107"/>
        <v>0</v>
      </c>
      <c r="Q197" s="52">
        <f t="shared" si="107"/>
        <v>0</v>
      </c>
      <c r="R197" s="52">
        <f t="shared" si="107"/>
        <v>0</v>
      </c>
      <c r="S197" s="52">
        <f t="shared" si="107"/>
        <v>0</v>
      </c>
      <c r="T197" s="52">
        <f t="shared" si="107"/>
        <v>0</v>
      </c>
      <c r="U197" s="52">
        <f t="shared" si="107"/>
        <v>0</v>
      </c>
      <c r="V197" s="52">
        <f t="shared" si="107"/>
        <v>0</v>
      </c>
      <c r="W197" s="52">
        <f t="shared" si="107"/>
        <v>0</v>
      </c>
    </row>
    <row r="198" spans="1:23" x14ac:dyDescent="0.25">
      <c r="A198" s="44" t="s">
        <v>78</v>
      </c>
      <c r="B198" s="51" t="s">
        <v>58</v>
      </c>
      <c r="C198" s="56"/>
      <c r="D198" s="52">
        <f t="shared" ref="D198:W198" si="108">D42</f>
        <v>1</v>
      </c>
      <c r="E198" s="52">
        <f t="shared" si="108"/>
        <v>1</v>
      </c>
      <c r="F198" s="52">
        <f t="shared" si="108"/>
        <v>1</v>
      </c>
      <c r="G198" s="52">
        <f t="shared" si="108"/>
        <v>1</v>
      </c>
      <c r="H198" s="52">
        <f t="shared" si="108"/>
        <v>1</v>
      </c>
      <c r="I198" s="52">
        <f t="shared" si="108"/>
        <v>1</v>
      </c>
      <c r="J198" s="52">
        <f t="shared" si="108"/>
        <v>1</v>
      </c>
      <c r="K198" s="52">
        <f t="shared" si="108"/>
        <v>1</v>
      </c>
      <c r="L198" s="52">
        <f t="shared" si="108"/>
        <v>1</v>
      </c>
      <c r="M198" s="52">
        <f t="shared" si="108"/>
        <v>1</v>
      </c>
      <c r="N198" s="52">
        <f t="shared" si="108"/>
        <v>1</v>
      </c>
      <c r="O198" s="52">
        <f t="shared" si="108"/>
        <v>1</v>
      </c>
      <c r="P198" s="52">
        <f t="shared" si="108"/>
        <v>1</v>
      </c>
      <c r="Q198" s="52">
        <f t="shared" si="108"/>
        <v>1</v>
      </c>
      <c r="R198" s="52">
        <f t="shared" si="108"/>
        <v>1</v>
      </c>
      <c r="S198" s="52">
        <f t="shared" si="108"/>
        <v>1</v>
      </c>
      <c r="T198" s="52">
        <f t="shared" si="108"/>
        <v>1</v>
      </c>
      <c r="U198" s="52">
        <f t="shared" si="108"/>
        <v>1</v>
      </c>
      <c r="V198" s="52">
        <f t="shared" si="108"/>
        <v>1</v>
      </c>
      <c r="W198" s="52">
        <f t="shared" si="108"/>
        <v>1</v>
      </c>
    </row>
    <row r="199" spans="1:23" x14ac:dyDescent="0.25">
      <c r="A199" s="44" t="s">
        <v>79</v>
      </c>
      <c r="B199" s="45" t="s">
        <v>61</v>
      </c>
      <c r="C199" s="56"/>
      <c r="D199" s="52">
        <f t="shared" ref="D199:W199" si="109">D43</f>
        <v>1</v>
      </c>
      <c r="E199" s="52">
        <f t="shared" si="109"/>
        <v>1</v>
      </c>
      <c r="F199" s="52">
        <f t="shared" si="109"/>
        <v>0</v>
      </c>
      <c r="G199" s="52">
        <f t="shared" si="109"/>
        <v>0</v>
      </c>
      <c r="H199" s="52">
        <f t="shared" si="109"/>
        <v>0</v>
      </c>
      <c r="I199" s="52">
        <f t="shared" si="109"/>
        <v>0</v>
      </c>
      <c r="J199" s="52">
        <f t="shared" si="109"/>
        <v>0</v>
      </c>
      <c r="K199" s="52">
        <f t="shared" si="109"/>
        <v>0</v>
      </c>
      <c r="L199" s="52">
        <f t="shared" si="109"/>
        <v>0</v>
      </c>
      <c r="M199" s="52">
        <f t="shared" si="109"/>
        <v>0</v>
      </c>
      <c r="N199" s="52">
        <f t="shared" si="109"/>
        <v>0</v>
      </c>
      <c r="O199" s="52">
        <f t="shared" si="109"/>
        <v>0</v>
      </c>
      <c r="P199" s="52">
        <f t="shared" si="109"/>
        <v>0</v>
      </c>
      <c r="Q199" s="52">
        <f t="shared" si="109"/>
        <v>0</v>
      </c>
      <c r="R199" s="52">
        <f t="shared" si="109"/>
        <v>0</v>
      </c>
      <c r="S199" s="52">
        <f t="shared" si="109"/>
        <v>0</v>
      </c>
      <c r="T199" s="52">
        <f t="shared" si="109"/>
        <v>0</v>
      </c>
      <c r="U199" s="52">
        <f t="shared" si="109"/>
        <v>0</v>
      </c>
      <c r="V199" s="52">
        <f t="shared" si="109"/>
        <v>0</v>
      </c>
      <c r="W199" s="52">
        <f t="shared" si="109"/>
        <v>0</v>
      </c>
    </row>
    <row r="200" spans="1:23" x14ac:dyDescent="0.25">
      <c r="A200" s="44" t="s">
        <v>80</v>
      </c>
      <c r="B200" s="45" t="s">
        <v>56</v>
      </c>
      <c r="C200" s="56" t="s">
        <v>88</v>
      </c>
      <c r="D200" s="52">
        <f t="shared" ref="D200:W200" si="110">D44</f>
        <v>1</v>
      </c>
      <c r="E200" s="52">
        <f t="shared" si="110"/>
        <v>1</v>
      </c>
      <c r="F200" s="52">
        <f t="shared" si="110"/>
        <v>1</v>
      </c>
      <c r="G200" s="52">
        <f t="shared" si="110"/>
        <v>1</v>
      </c>
      <c r="H200" s="52">
        <f t="shared" si="110"/>
        <v>1</v>
      </c>
      <c r="I200" s="52">
        <f t="shared" si="110"/>
        <v>1</v>
      </c>
      <c r="J200" s="52">
        <f t="shared" si="110"/>
        <v>1</v>
      </c>
      <c r="K200" s="52">
        <f t="shared" si="110"/>
        <v>0</v>
      </c>
      <c r="L200" s="52">
        <f t="shared" si="110"/>
        <v>0</v>
      </c>
      <c r="M200" s="52">
        <f t="shared" si="110"/>
        <v>0</v>
      </c>
      <c r="N200" s="52">
        <f t="shared" si="110"/>
        <v>0</v>
      </c>
      <c r="O200" s="52">
        <f t="shared" si="110"/>
        <v>0</v>
      </c>
      <c r="P200" s="52">
        <f t="shared" si="110"/>
        <v>0</v>
      </c>
      <c r="Q200" s="52">
        <f t="shared" si="110"/>
        <v>0</v>
      </c>
      <c r="R200" s="52">
        <f t="shared" si="110"/>
        <v>0</v>
      </c>
      <c r="S200" s="52">
        <f t="shared" si="110"/>
        <v>0</v>
      </c>
      <c r="T200" s="52">
        <f t="shared" si="110"/>
        <v>0</v>
      </c>
      <c r="U200" s="52">
        <f t="shared" si="110"/>
        <v>0</v>
      </c>
      <c r="V200" s="52">
        <f t="shared" si="110"/>
        <v>0</v>
      </c>
      <c r="W200" s="52">
        <f t="shared" si="110"/>
        <v>0</v>
      </c>
    </row>
    <row r="201" spans="1:23" x14ac:dyDescent="0.25">
      <c r="A201" s="44" t="s">
        <v>50</v>
      </c>
      <c r="B201" s="45" t="s">
        <v>55</v>
      </c>
      <c r="C201" s="56"/>
      <c r="D201" s="52">
        <f t="shared" ref="D201:W201" si="111">D45</f>
        <v>1</v>
      </c>
      <c r="E201" s="52">
        <f t="shared" si="111"/>
        <v>1</v>
      </c>
      <c r="F201" s="52">
        <f t="shared" si="111"/>
        <v>0</v>
      </c>
      <c r="G201" s="52">
        <f t="shared" si="111"/>
        <v>0</v>
      </c>
      <c r="H201" s="52">
        <f t="shared" si="111"/>
        <v>0</v>
      </c>
      <c r="I201" s="52">
        <f t="shared" si="111"/>
        <v>0</v>
      </c>
      <c r="J201" s="52">
        <f t="shared" si="111"/>
        <v>0</v>
      </c>
      <c r="K201" s="52">
        <f t="shared" si="111"/>
        <v>0</v>
      </c>
      <c r="L201" s="52">
        <f t="shared" si="111"/>
        <v>0</v>
      </c>
      <c r="M201" s="52">
        <f t="shared" si="111"/>
        <v>0</v>
      </c>
      <c r="N201" s="52">
        <f t="shared" si="111"/>
        <v>0</v>
      </c>
      <c r="O201" s="52">
        <f t="shared" si="111"/>
        <v>0</v>
      </c>
      <c r="P201" s="52">
        <f t="shared" si="111"/>
        <v>0</v>
      </c>
      <c r="Q201" s="52">
        <f t="shared" si="111"/>
        <v>0</v>
      </c>
      <c r="R201" s="52">
        <f t="shared" si="111"/>
        <v>0</v>
      </c>
      <c r="S201" s="52">
        <f t="shared" si="111"/>
        <v>0</v>
      </c>
      <c r="T201" s="52">
        <f t="shared" si="111"/>
        <v>0</v>
      </c>
      <c r="U201" s="52">
        <f t="shared" si="111"/>
        <v>0</v>
      </c>
      <c r="V201" s="52">
        <f t="shared" si="111"/>
        <v>0</v>
      </c>
      <c r="W201" s="52">
        <f t="shared" si="111"/>
        <v>0</v>
      </c>
    </row>
    <row r="202" spans="1:23" x14ac:dyDescent="0.25">
      <c r="A202" s="44" t="s">
        <v>51</v>
      </c>
      <c r="B202" s="45" t="s">
        <v>55</v>
      </c>
      <c r="C202" s="56"/>
      <c r="D202" s="52">
        <f t="shared" ref="D202:W202" si="112">D46</f>
        <v>1</v>
      </c>
      <c r="E202" s="52">
        <f t="shared" si="112"/>
        <v>1</v>
      </c>
      <c r="F202" s="52">
        <f t="shared" si="112"/>
        <v>0</v>
      </c>
      <c r="G202" s="52">
        <f t="shared" si="112"/>
        <v>0</v>
      </c>
      <c r="H202" s="52">
        <f t="shared" si="112"/>
        <v>0</v>
      </c>
      <c r="I202" s="52">
        <f t="shared" si="112"/>
        <v>0</v>
      </c>
      <c r="J202" s="52">
        <f t="shared" si="112"/>
        <v>0</v>
      </c>
      <c r="K202" s="52">
        <f t="shared" si="112"/>
        <v>0</v>
      </c>
      <c r="L202" s="52">
        <f t="shared" si="112"/>
        <v>0</v>
      </c>
      <c r="M202" s="52">
        <f t="shared" si="112"/>
        <v>0</v>
      </c>
      <c r="N202" s="52">
        <f t="shared" si="112"/>
        <v>0</v>
      </c>
      <c r="O202" s="52">
        <f t="shared" si="112"/>
        <v>0</v>
      </c>
      <c r="P202" s="52">
        <f t="shared" si="112"/>
        <v>0</v>
      </c>
      <c r="Q202" s="52">
        <f t="shared" si="112"/>
        <v>0</v>
      </c>
      <c r="R202" s="52">
        <f t="shared" si="112"/>
        <v>0</v>
      </c>
      <c r="S202" s="52">
        <f t="shared" si="112"/>
        <v>0</v>
      </c>
      <c r="T202" s="52">
        <f t="shared" si="112"/>
        <v>0</v>
      </c>
      <c r="U202" s="52">
        <f t="shared" si="112"/>
        <v>0</v>
      </c>
      <c r="V202" s="52">
        <f t="shared" si="112"/>
        <v>0</v>
      </c>
      <c r="W202" s="52">
        <f t="shared" si="112"/>
        <v>0</v>
      </c>
    </row>
    <row r="203" spans="1:23" x14ac:dyDescent="0.25">
      <c r="A203" s="44" t="s">
        <v>52</v>
      </c>
      <c r="B203" s="45" t="s">
        <v>55</v>
      </c>
      <c r="C203" s="56"/>
      <c r="D203" s="52">
        <f t="shared" ref="D203:W203" si="113">D47</f>
        <v>1</v>
      </c>
      <c r="E203" s="52">
        <f t="shared" si="113"/>
        <v>1</v>
      </c>
      <c r="F203" s="52">
        <f t="shared" si="113"/>
        <v>0</v>
      </c>
      <c r="G203" s="52">
        <f t="shared" si="113"/>
        <v>0</v>
      </c>
      <c r="H203" s="52">
        <f t="shared" si="113"/>
        <v>0</v>
      </c>
      <c r="I203" s="52">
        <f t="shared" si="113"/>
        <v>0</v>
      </c>
      <c r="J203" s="52">
        <f t="shared" si="113"/>
        <v>0</v>
      </c>
      <c r="K203" s="52">
        <f t="shared" si="113"/>
        <v>0</v>
      </c>
      <c r="L203" s="52">
        <f t="shared" si="113"/>
        <v>0</v>
      </c>
      <c r="M203" s="52">
        <f t="shared" si="113"/>
        <v>0</v>
      </c>
      <c r="N203" s="52">
        <f t="shared" si="113"/>
        <v>0</v>
      </c>
      <c r="O203" s="52">
        <f t="shared" si="113"/>
        <v>0</v>
      </c>
      <c r="P203" s="52">
        <f t="shared" si="113"/>
        <v>0</v>
      </c>
      <c r="Q203" s="52">
        <f t="shared" si="113"/>
        <v>0</v>
      </c>
      <c r="R203" s="52">
        <f t="shared" si="113"/>
        <v>0</v>
      </c>
      <c r="S203" s="52">
        <f t="shared" si="113"/>
        <v>0</v>
      </c>
      <c r="T203" s="52">
        <f t="shared" si="113"/>
        <v>0</v>
      </c>
      <c r="U203" s="52">
        <f t="shared" si="113"/>
        <v>0</v>
      </c>
      <c r="V203" s="52">
        <f t="shared" si="113"/>
        <v>0</v>
      </c>
      <c r="W203" s="52">
        <f t="shared" si="113"/>
        <v>0</v>
      </c>
    </row>
    <row r="204" spans="1:23" x14ac:dyDescent="0.25">
      <c r="A204" s="44" t="s">
        <v>53</v>
      </c>
      <c r="B204" s="45" t="s">
        <v>56</v>
      </c>
      <c r="C204" s="56"/>
      <c r="D204" s="52">
        <f t="shared" ref="D204:W204" si="114">D48</f>
        <v>1</v>
      </c>
      <c r="E204" s="52">
        <f t="shared" si="114"/>
        <v>0</v>
      </c>
      <c r="F204" s="52">
        <f t="shared" si="114"/>
        <v>0</v>
      </c>
      <c r="G204" s="52">
        <f t="shared" si="114"/>
        <v>0</v>
      </c>
      <c r="H204" s="52">
        <f t="shared" si="114"/>
        <v>0</v>
      </c>
      <c r="I204" s="52">
        <f t="shared" si="114"/>
        <v>0</v>
      </c>
      <c r="J204" s="52">
        <f t="shared" si="114"/>
        <v>0</v>
      </c>
      <c r="K204" s="52">
        <f t="shared" si="114"/>
        <v>0</v>
      </c>
      <c r="L204" s="52">
        <f t="shared" si="114"/>
        <v>0</v>
      </c>
      <c r="M204" s="52">
        <f t="shared" si="114"/>
        <v>0</v>
      </c>
      <c r="N204" s="52">
        <f t="shared" si="114"/>
        <v>0</v>
      </c>
      <c r="O204" s="52">
        <f t="shared" si="114"/>
        <v>0</v>
      </c>
      <c r="P204" s="52">
        <f t="shared" si="114"/>
        <v>0</v>
      </c>
      <c r="Q204" s="52">
        <f t="shared" si="114"/>
        <v>0</v>
      </c>
      <c r="R204" s="52">
        <f t="shared" si="114"/>
        <v>0</v>
      </c>
      <c r="S204" s="52">
        <f t="shared" si="114"/>
        <v>0</v>
      </c>
      <c r="T204" s="52">
        <f t="shared" si="114"/>
        <v>0</v>
      </c>
      <c r="U204" s="52">
        <f t="shared" si="114"/>
        <v>0</v>
      </c>
      <c r="V204" s="52">
        <f t="shared" si="114"/>
        <v>0</v>
      </c>
      <c r="W204" s="52">
        <f t="shared" si="114"/>
        <v>0</v>
      </c>
    </row>
    <row r="205" spans="1:23" x14ac:dyDescent="0.25">
      <c r="A205" s="101" t="str">
        <f t="shared" ref="A205:C212" si="115">A49</f>
        <v>New</v>
      </c>
      <c r="B205" s="101" t="str">
        <f t="shared" si="115"/>
        <v>Human Space Flight</v>
      </c>
      <c r="C205" s="101" t="str">
        <f t="shared" si="115"/>
        <v>-</v>
      </c>
      <c r="D205" s="108">
        <f>New_missions!D14+New_missions!D50</f>
        <v>0.6</v>
      </c>
      <c r="E205" s="108">
        <f>New_missions!E14+New_missions!E50</f>
        <v>1.2</v>
      </c>
      <c r="F205" s="108">
        <f>New_missions!F14+New_missions!F50</f>
        <v>1.7999999999999998</v>
      </c>
      <c r="G205" s="108">
        <f>New_missions!G14+New_missions!G50</f>
        <v>2.4</v>
      </c>
      <c r="H205" s="108">
        <f>New_missions!H14+New_missions!H50</f>
        <v>3</v>
      </c>
      <c r="I205" s="108">
        <f>New_missions!I14+New_missions!I50</f>
        <v>3.6</v>
      </c>
      <c r="J205" s="108">
        <f>New_missions!J14+New_missions!J50</f>
        <v>4.2</v>
      </c>
      <c r="K205" s="108">
        <f>New_missions!K14+New_missions!K50</f>
        <v>4.8</v>
      </c>
      <c r="L205" s="108">
        <f>New_missions!L14+New_missions!L50</f>
        <v>5.3999999999999995</v>
      </c>
      <c r="M205" s="108">
        <f>New_missions!M14+New_missions!M50</f>
        <v>5.9999999999999991</v>
      </c>
      <c r="N205" s="108">
        <f>New_missions!N14+New_missions!N50</f>
        <v>7.9999999999999991</v>
      </c>
      <c r="O205" s="108">
        <f>New_missions!O14+New_missions!O50</f>
        <v>7.9999999999999991</v>
      </c>
      <c r="P205" s="108">
        <f>New_missions!P14+New_missions!P50</f>
        <v>7.9999999999999991</v>
      </c>
      <c r="Q205" s="108">
        <f>New_missions!Q14+New_missions!Q50</f>
        <v>7.9999999999999991</v>
      </c>
      <c r="R205" s="108">
        <f>New_missions!R14+New_missions!R50</f>
        <v>7.9999999999999991</v>
      </c>
      <c r="S205" s="108">
        <f>New_missions!S14+New_missions!S50</f>
        <v>7.9999999999999991</v>
      </c>
      <c r="T205" s="108">
        <f>New_missions!T14+New_missions!T50</f>
        <v>7.9999999999999991</v>
      </c>
      <c r="U205" s="108">
        <f>New_missions!U14+New_missions!U50</f>
        <v>7.9999999999999991</v>
      </c>
      <c r="V205" s="108">
        <f>New_missions!V14+New_missions!V50</f>
        <v>7.9999999999999991</v>
      </c>
      <c r="W205" s="108">
        <f>New_missions!W14+New_missions!W50</f>
        <v>7.9999999999999991</v>
      </c>
    </row>
    <row r="206" spans="1:23" x14ac:dyDescent="0.25">
      <c r="A206" s="101" t="str">
        <f t="shared" si="115"/>
        <v>New</v>
      </c>
      <c r="B206" s="101" t="str">
        <f t="shared" si="115"/>
        <v>Near Earth Robotic - LEO Science</v>
      </c>
      <c r="C206" s="101" t="str">
        <f t="shared" si="115"/>
        <v>-</v>
      </c>
      <c r="D206" s="108">
        <f>New_missions!D15+New_missions!D51</f>
        <v>2.1</v>
      </c>
      <c r="E206" s="108">
        <f>New_missions!E15+New_missions!E51</f>
        <v>6.2</v>
      </c>
      <c r="F206" s="108">
        <f>New_missions!F15+New_missions!F51</f>
        <v>9.3000000000000007</v>
      </c>
      <c r="G206" s="108">
        <f>New_missions!G15+New_missions!G51</f>
        <v>13.4</v>
      </c>
      <c r="H206" s="108">
        <f>New_missions!H15+New_missions!H51</f>
        <v>18.5</v>
      </c>
      <c r="I206" s="108">
        <f>New_missions!I15+New_missions!I51</f>
        <v>23.6</v>
      </c>
      <c r="J206" s="108">
        <f>New_missions!J15+New_missions!J51</f>
        <v>28.7</v>
      </c>
      <c r="K206" s="108">
        <f>New_missions!K15+New_missions!K51</f>
        <v>32.799999999999997</v>
      </c>
      <c r="L206" s="108">
        <f>New_missions!L15+New_missions!L51</f>
        <v>34.900000000000006</v>
      </c>
      <c r="M206" s="108">
        <f>New_missions!M15+New_missions!M51</f>
        <v>37</v>
      </c>
      <c r="N206" s="108">
        <f>New_missions!N15+New_missions!N51</f>
        <v>37</v>
      </c>
      <c r="O206" s="108">
        <f>New_missions!O15+New_missions!O51</f>
        <v>37</v>
      </c>
      <c r="P206" s="108">
        <f>New_missions!P15+New_missions!P51</f>
        <v>37</v>
      </c>
      <c r="Q206" s="108">
        <f>New_missions!Q15+New_missions!Q51</f>
        <v>37</v>
      </c>
      <c r="R206" s="108">
        <f>New_missions!R15+New_missions!R51</f>
        <v>37</v>
      </c>
      <c r="S206" s="108">
        <f>New_missions!S15+New_missions!S51</f>
        <v>37</v>
      </c>
      <c r="T206" s="108">
        <f>New_missions!T15+New_missions!T51</f>
        <v>37</v>
      </c>
      <c r="U206" s="108">
        <f>New_missions!U15+New_missions!U51</f>
        <v>37</v>
      </c>
      <c r="V206" s="108">
        <f>New_missions!V15+New_missions!V51</f>
        <v>37</v>
      </c>
      <c r="W206" s="108">
        <f>New_missions!W15+New_missions!W51</f>
        <v>37</v>
      </c>
    </row>
    <row r="207" spans="1:23" x14ac:dyDescent="0.25">
      <c r="A207" s="101" t="str">
        <f t="shared" si="115"/>
        <v>New</v>
      </c>
      <c r="B207" s="101" t="str">
        <f t="shared" si="115"/>
        <v>Near Earth Robotic - GEO and Near Earth</v>
      </c>
      <c r="C207" s="101" t="str">
        <f t="shared" si="115"/>
        <v>-</v>
      </c>
      <c r="D207" s="108">
        <f>New_missions!D16+New_missions!D52</f>
        <v>0.8</v>
      </c>
      <c r="E207" s="108">
        <f>New_missions!E16+New_missions!E52</f>
        <v>1.6</v>
      </c>
      <c r="F207" s="108">
        <f>New_missions!F16+New_missions!F52</f>
        <v>6.4</v>
      </c>
      <c r="G207" s="108">
        <f>New_missions!G16+New_missions!G52</f>
        <v>7.2</v>
      </c>
      <c r="H207" s="108">
        <f>New_missions!H16+New_missions!H52</f>
        <v>8</v>
      </c>
      <c r="I207" s="108">
        <f>New_missions!I16+New_missions!I52</f>
        <v>8.8000000000000007</v>
      </c>
      <c r="J207" s="108">
        <f>New_missions!J16+New_missions!J52</f>
        <v>9.6</v>
      </c>
      <c r="K207" s="108">
        <f>New_missions!K16+New_missions!K52</f>
        <v>10.399999999999999</v>
      </c>
      <c r="L207" s="108">
        <f>New_missions!L16+New_missions!L52</f>
        <v>11.2</v>
      </c>
      <c r="M207" s="108">
        <f>New_missions!M16+New_missions!M52</f>
        <v>12</v>
      </c>
      <c r="N207" s="108">
        <f>New_missions!N16+New_missions!N52</f>
        <v>12</v>
      </c>
      <c r="O207" s="108">
        <f>New_missions!O16+New_missions!O52</f>
        <v>12</v>
      </c>
      <c r="P207" s="108">
        <f>New_missions!P16+New_missions!P52</f>
        <v>12</v>
      </c>
      <c r="Q207" s="108">
        <f>New_missions!Q16+New_missions!Q52</f>
        <v>12</v>
      </c>
      <c r="R207" s="108">
        <f>New_missions!R16+New_missions!R52</f>
        <v>12</v>
      </c>
      <c r="S207" s="108">
        <f>New_missions!S16+New_missions!S52</f>
        <v>12</v>
      </c>
      <c r="T207" s="108">
        <f>New_missions!T16+New_missions!T52</f>
        <v>12</v>
      </c>
      <c r="U207" s="108">
        <f>New_missions!U16+New_missions!U52</f>
        <v>12</v>
      </c>
      <c r="V207" s="108">
        <f>New_missions!V16+New_missions!V52</f>
        <v>12</v>
      </c>
      <c r="W207" s="108">
        <f>New_missions!W16+New_missions!W52</f>
        <v>12</v>
      </c>
    </row>
    <row r="208" spans="1:23" x14ac:dyDescent="0.25">
      <c r="A208" s="101" t="str">
        <f t="shared" si="115"/>
        <v>New</v>
      </c>
      <c r="B208" s="101" t="str">
        <f t="shared" si="115"/>
        <v>Deep Space Robotic</v>
      </c>
      <c r="C208" s="101" t="str">
        <f t="shared" si="115"/>
        <v>-</v>
      </c>
      <c r="D208" s="108">
        <f>New_missions!D17+New_missions!D53</f>
        <v>0.2</v>
      </c>
      <c r="E208" s="108">
        <f>New_missions!E17+New_missions!E53</f>
        <v>0.4</v>
      </c>
      <c r="F208" s="108">
        <f>New_missions!F17+New_missions!F53</f>
        <v>0.60000000000000009</v>
      </c>
      <c r="G208" s="108">
        <f>New_missions!G17+New_missions!G53</f>
        <v>0.8</v>
      </c>
      <c r="H208" s="108">
        <f>New_missions!H17+New_missions!H53</f>
        <v>1</v>
      </c>
      <c r="I208" s="108">
        <f>New_missions!I17+New_missions!I53</f>
        <v>1.2</v>
      </c>
      <c r="J208" s="108">
        <f>New_missions!J17+New_missions!J53</f>
        <v>1.4</v>
      </c>
      <c r="K208" s="108">
        <f>New_missions!K17+New_missions!K53</f>
        <v>1.5999999999999999</v>
      </c>
      <c r="L208" s="108">
        <f>New_missions!L17+New_missions!L53</f>
        <v>1.7999999999999998</v>
      </c>
      <c r="M208" s="108">
        <f>New_missions!M17+New_missions!M53</f>
        <v>1.9999999999999998</v>
      </c>
      <c r="N208" s="108">
        <f>New_missions!N17+New_missions!N53</f>
        <v>1.9999999999999998</v>
      </c>
      <c r="O208" s="108">
        <f>New_missions!O17+New_missions!O53</f>
        <v>1.9999999999999998</v>
      </c>
      <c r="P208" s="108">
        <f>New_missions!P17+New_missions!P53</f>
        <v>1.9999999999999998</v>
      </c>
      <c r="Q208" s="108">
        <f>New_missions!Q17+New_missions!Q53</f>
        <v>1.9999999999999998</v>
      </c>
      <c r="R208" s="108">
        <f>New_missions!R17+New_missions!R53</f>
        <v>1.9999999999999998</v>
      </c>
      <c r="S208" s="108">
        <f>New_missions!S17+New_missions!S53</f>
        <v>1.9999999999999998</v>
      </c>
      <c r="T208" s="108">
        <f>New_missions!T17+New_missions!T53</f>
        <v>1.9999999999999998</v>
      </c>
      <c r="U208" s="108">
        <f>New_missions!U17+New_missions!U53</f>
        <v>1.9999999999999998</v>
      </c>
      <c r="V208" s="108">
        <f>New_missions!V17+New_missions!V53</f>
        <v>1.9999999999999998</v>
      </c>
      <c r="W208" s="108">
        <f>New_missions!W17+New_missions!W53</f>
        <v>1.9999999999999998</v>
      </c>
    </row>
    <row r="209" spans="1:23" x14ac:dyDescent="0.25">
      <c r="A209" s="101" t="str">
        <f t="shared" si="115"/>
        <v>New</v>
      </c>
      <c r="B209" s="101" t="str">
        <f t="shared" si="115"/>
        <v>Near Earth Robotic - Low Latency &amp; Complex Needs</v>
      </c>
      <c r="C209" s="101" t="str">
        <f t="shared" si="115"/>
        <v>-</v>
      </c>
      <c r="D209" s="108">
        <f>New_missions!D18+New_missions!D54</f>
        <v>0.1</v>
      </c>
      <c r="E209" s="108">
        <f>New_missions!E18+New_missions!E54</f>
        <v>0.2</v>
      </c>
      <c r="F209" s="108">
        <f>New_missions!F18+New_missions!F54</f>
        <v>0.30000000000000004</v>
      </c>
      <c r="G209" s="108">
        <f>New_missions!G18+New_missions!G54</f>
        <v>0.4</v>
      </c>
      <c r="H209" s="108">
        <f>New_missions!H18+New_missions!H54</f>
        <v>1.5</v>
      </c>
      <c r="I209" s="108">
        <f>New_missions!I18+New_missions!I54</f>
        <v>1.6</v>
      </c>
      <c r="J209" s="108">
        <f>New_missions!J18+New_missions!J54</f>
        <v>1.7</v>
      </c>
      <c r="K209" s="108">
        <f>New_missions!K18+New_missions!K54</f>
        <v>1.7999999999999998</v>
      </c>
      <c r="L209" s="108">
        <f>New_missions!L18+New_missions!L54</f>
        <v>1.9</v>
      </c>
      <c r="M209" s="108">
        <f>New_missions!M18+New_missions!M54</f>
        <v>2</v>
      </c>
      <c r="N209" s="108">
        <f>New_missions!N18+New_missions!N54</f>
        <v>2</v>
      </c>
      <c r="O209" s="108">
        <f>New_missions!O18+New_missions!O54</f>
        <v>2</v>
      </c>
      <c r="P209" s="108">
        <f>New_missions!P18+New_missions!P54</f>
        <v>2</v>
      </c>
      <c r="Q209" s="108">
        <f>New_missions!Q18+New_missions!Q54</f>
        <v>2</v>
      </c>
      <c r="R209" s="108">
        <f>New_missions!R18+New_missions!R54</f>
        <v>2</v>
      </c>
      <c r="S209" s="108">
        <f>New_missions!S18+New_missions!S54</f>
        <v>2</v>
      </c>
      <c r="T209" s="108">
        <f>New_missions!T18+New_missions!T54</f>
        <v>2</v>
      </c>
      <c r="U209" s="108">
        <f>New_missions!U18+New_missions!U54</f>
        <v>2</v>
      </c>
      <c r="V209" s="108">
        <f>New_missions!V18+New_missions!V54</f>
        <v>2</v>
      </c>
      <c r="W209" s="108">
        <f>New_missions!W18+New_missions!W54</f>
        <v>2</v>
      </c>
    </row>
    <row r="210" spans="1:23" x14ac:dyDescent="0.25">
      <c r="A210" s="101" t="str">
        <f t="shared" si="115"/>
        <v>New</v>
      </c>
      <c r="B210" s="101" t="str">
        <f t="shared" si="115"/>
        <v>Mission Operations</v>
      </c>
      <c r="C210" s="101" t="str">
        <f t="shared" si="115"/>
        <v>-</v>
      </c>
      <c r="D210" s="108">
        <f>New_missions!D19+New_missions!D55</f>
        <v>0</v>
      </c>
      <c r="E210" s="108">
        <f>New_missions!E19+New_missions!E55</f>
        <v>0</v>
      </c>
      <c r="F210" s="108">
        <f>New_missions!F19+New_missions!F55</f>
        <v>0</v>
      </c>
      <c r="G210" s="108">
        <f>New_missions!G19+New_missions!G55</f>
        <v>0</v>
      </c>
      <c r="H210" s="108">
        <f>New_missions!H19+New_missions!H55</f>
        <v>0</v>
      </c>
      <c r="I210" s="108">
        <f>New_missions!I19+New_missions!I55</f>
        <v>0</v>
      </c>
      <c r="J210" s="108">
        <f>New_missions!J19+New_missions!J55</f>
        <v>0</v>
      </c>
      <c r="K210" s="108">
        <f>New_missions!K19+New_missions!K55</f>
        <v>0</v>
      </c>
      <c r="L210" s="108">
        <f>New_missions!L19+New_missions!L55</f>
        <v>0</v>
      </c>
      <c r="M210" s="108">
        <f>New_missions!M19+New_missions!M55</f>
        <v>0</v>
      </c>
      <c r="N210" s="108">
        <f>New_missions!N19+New_missions!N55</f>
        <v>0</v>
      </c>
      <c r="O210" s="108">
        <f>New_missions!O19+New_missions!O55</f>
        <v>0</v>
      </c>
      <c r="P210" s="108">
        <f>New_missions!P19+New_missions!P55</f>
        <v>0</v>
      </c>
      <c r="Q210" s="108">
        <f>New_missions!Q19+New_missions!Q55</f>
        <v>0</v>
      </c>
      <c r="R210" s="108">
        <f>New_missions!R19+New_missions!R55</f>
        <v>0</v>
      </c>
      <c r="S210" s="108">
        <f>New_missions!S19+New_missions!S55</f>
        <v>0</v>
      </c>
      <c r="T210" s="108">
        <f>New_missions!T19+New_missions!T55</f>
        <v>0</v>
      </c>
      <c r="U210" s="108">
        <f>New_missions!U19+New_missions!U55</f>
        <v>0</v>
      </c>
      <c r="V210" s="108">
        <f>New_missions!V19+New_missions!V55</f>
        <v>0</v>
      </c>
      <c r="W210" s="108">
        <f>New_missions!W19+New_missions!W55</f>
        <v>0</v>
      </c>
    </row>
    <row r="211" spans="1:23" x14ac:dyDescent="0.25">
      <c r="A211" s="101" t="str">
        <f t="shared" si="115"/>
        <v>New</v>
      </c>
      <c r="B211" s="101" t="str">
        <f t="shared" si="115"/>
        <v>Launch Events</v>
      </c>
      <c r="C211" s="101" t="str">
        <f t="shared" si="115"/>
        <v>-</v>
      </c>
      <c r="D211" s="108">
        <f>New_missions!D20+New_missions!D56</f>
        <v>0.5</v>
      </c>
      <c r="E211" s="108">
        <f>New_missions!E20+New_missions!E56</f>
        <v>1</v>
      </c>
      <c r="F211" s="108">
        <f>New_missions!F20+New_missions!F56</f>
        <v>1.5</v>
      </c>
      <c r="G211" s="108">
        <f>New_missions!G20+New_missions!G56</f>
        <v>2</v>
      </c>
      <c r="H211" s="108">
        <f>New_missions!H20+New_missions!H56</f>
        <v>3.5</v>
      </c>
      <c r="I211" s="108">
        <f>New_missions!I20+New_missions!I56</f>
        <v>4</v>
      </c>
      <c r="J211" s="108">
        <f>New_missions!J20+New_missions!J56</f>
        <v>4.5</v>
      </c>
      <c r="K211" s="108">
        <f>New_missions!K20+New_missions!K56</f>
        <v>5</v>
      </c>
      <c r="L211" s="108">
        <f>New_missions!L20+New_missions!L56</f>
        <v>5.5</v>
      </c>
      <c r="M211" s="108">
        <f>New_missions!M20+New_missions!M56</f>
        <v>6</v>
      </c>
      <c r="N211" s="108">
        <f>New_missions!N20+New_missions!N56</f>
        <v>6</v>
      </c>
      <c r="O211" s="108">
        <f>New_missions!O20+New_missions!O56</f>
        <v>6</v>
      </c>
      <c r="P211" s="108">
        <f>New_missions!P20+New_missions!P56</f>
        <v>6</v>
      </c>
      <c r="Q211" s="108">
        <f>New_missions!Q20+New_missions!Q56</f>
        <v>6</v>
      </c>
      <c r="R211" s="108">
        <f>New_missions!R20+New_missions!R56</f>
        <v>6</v>
      </c>
      <c r="S211" s="108">
        <f>New_missions!S20+New_missions!S56</f>
        <v>6</v>
      </c>
      <c r="T211" s="108">
        <f>New_missions!T20+New_missions!T56</f>
        <v>6</v>
      </c>
      <c r="U211" s="108">
        <f>New_missions!U20+New_missions!U56</f>
        <v>6</v>
      </c>
      <c r="V211" s="108">
        <f>New_missions!V20+New_missions!V56</f>
        <v>6</v>
      </c>
      <c r="W211" s="108">
        <f>New_missions!W20+New_missions!W56</f>
        <v>6</v>
      </c>
    </row>
    <row r="212" spans="1:23" x14ac:dyDescent="0.25">
      <c r="A212" s="101" t="str">
        <f t="shared" si="115"/>
        <v>New</v>
      </c>
      <c r="B212" s="101" t="str">
        <f t="shared" si="115"/>
        <v>Terrestrial &amp; Aerial</v>
      </c>
      <c r="C212" s="101" t="str">
        <f t="shared" si="115"/>
        <v>-</v>
      </c>
      <c r="D212" s="108">
        <f>New_missions!D21+New_missions!D57</f>
        <v>0.5</v>
      </c>
      <c r="E212" s="108">
        <f>New_missions!E21+New_missions!E57</f>
        <v>2</v>
      </c>
      <c r="F212" s="108">
        <f>New_missions!F21+New_missions!F57</f>
        <v>2.5</v>
      </c>
      <c r="G212" s="108">
        <f>New_missions!G21+New_missions!G57</f>
        <v>3</v>
      </c>
      <c r="H212" s="108">
        <f>New_missions!H21+New_missions!H57</f>
        <v>3.5</v>
      </c>
      <c r="I212" s="108">
        <f>New_missions!I21+New_missions!I57</f>
        <v>5</v>
      </c>
      <c r="J212" s="108">
        <f>New_missions!J21+New_missions!J57</f>
        <v>5.5</v>
      </c>
      <c r="K212" s="108">
        <f>New_missions!K21+New_missions!K57</f>
        <v>6</v>
      </c>
      <c r="L212" s="108">
        <f>New_missions!L21+New_missions!L57</f>
        <v>6.5</v>
      </c>
      <c r="M212" s="108">
        <f>New_missions!M21+New_missions!M57</f>
        <v>7</v>
      </c>
      <c r="N212" s="108">
        <f>New_missions!N21+New_missions!N57</f>
        <v>7</v>
      </c>
      <c r="O212" s="108">
        <f>New_missions!O21+New_missions!O57</f>
        <v>7</v>
      </c>
      <c r="P212" s="108">
        <f>New_missions!P21+New_missions!P57</f>
        <v>7</v>
      </c>
      <c r="Q212" s="108">
        <f>New_missions!Q21+New_missions!Q57</f>
        <v>7</v>
      </c>
      <c r="R212" s="108">
        <f>New_missions!R21+New_missions!R57</f>
        <v>7</v>
      </c>
      <c r="S212" s="108">
        <f>New_missions!S21+New_missions!S57</f>
        <v>7</v>
      </c>
      <c r="T212" s="108">
        <f>New_missions!T21+New_missions!T57</f>
        <v>7</v>
      </c>
      <c r="U212" s="108">
        <f>New_missions!U21+New_missions!U57</f>
        <v>7</v>
      </c>
      <c r="V212" s="108">
        <f>New_missions!V21+New_missions!V57</f>
        <v>7</v>
      </c>
      <c r="W212" s="108">
        <f>New_missions!W21+New_missions!W57</f>
        <v>7</v>
      </c>
    </row>
    <row r="213" spans="1:23" x14ac:dyDescent="0.25">
      <c r="A213" s="63"/>
      <c r="B213" s="102"/>
    </row>
    <row r="214" spans="1:23" x14ac:dyDescent="0.25">
      <c r="A214" s="63"/>
      <c r="B214" s="102"/>
      <c r="D214" s="104">
        <f>SUM(D158:D212)</f>
        <v>46.800000000000004</v>
      </c>
      <c r="E214" s="104">
        <f>SUM(E158:E212)</f>
        <v>50.600000000000009</v>
      </c>
      <c r="F214" s="104">
        <f t="shared" ref="F214:W214" si="116">SUM(F158:F212)</f>
        <v>54.399999999999991</v>
      </c>
      <c r="G214" s="104">
        <f t="shared" si="116"/>
        <v>58.199999999999996</v>
      </c>
      <c r="H214" s="104">
        <f t="shared" si="116"/>
        <v>63</v>
      </c>
      <c r="I214" s="104">
        <f t="shared" si="116"/>
        <v>67.800000000000011</v>
      </c>
      <c r="J214" s="104">
        <f t="shared" si="116"/>
        <v>72.599999999999994</v>
      </c>
      <c r="K214" s="104">
        <f t="shared" si="116"/>
        <v>77.399999999999991</v>
      </c>
      <c r="L214" s="104">
        <f t="shared" si="116"/>
        <v>82.2</v>
      </c>
      <c r="M214" s="105">
        <f t="shared" si="116"/>
        <v>87</v>
      </c>
      <c r="N214" s="104">
        <f t="shared" si="116"/>
        <v>87</v>
      </c>
      <c r="O214" s="104">
        <f t="shared" si="116"/>
        <v>87</v>
      </c>
      <c r="P214" s="104">
        <f t="shared" si="116"/>
        <v>87</v>
      </c>
      <c r="Q214" s="104">
        <f t="shared" si="116"/>
        <v>87</v>
      </c>
      <c r="R214" s="104">
        <f t="shared" si="116"/>
        <v>87</v>
      </c>
      <c r="S214" s="104">
        <f t="shared" si="116"/>
        <v>87</v>
      </c>
      <c r="T214" s="104">
        <f t="shared" si="116"/>
        <v>87</v>
      </c>
      <c r="U214" s="104">
        <f t="shared" si="116"/>
        <v>87</v>
      </c>
      <c r="V214" s="104">
        <f t="shared" si="116"/>
        <v>87</v>
      </c>
      <c r="W214" s="104">
        <f t="shared" si="116"/>
        <v>87</v>
      </c>
    </row>
    <row r="215" spans="1:23" ht="14.4" thickBot="1" x14ac:dyDescent="0.3"/>
    <row r="216" spans="1:23" x14ac:dyDescent="0.25">
      <c r="B216" s="71" t="s">
        <v>101</v>
      </c>
      <c r="D216" s="72">
        <f>D157</f>
        <v>2021</v>
      </c>
      <c r="E216" s="72">
        <f t="shared" ref="E216:V216" si="117">E157</f>
        <v>2022</v>
      </c>
      <c r="F216" s="72">
        <f t="shared" si="117"/>
        <v>2023</v>
      </c>
      <c r="G216" s="72">
        <f t="shared" si="117"/>
        <v>2024</v>
      </c>
      <c r="H216" s="72">
        <f t="shared" si="117"/>
        <v>2025</v>
      </c>
      <c r="I216" s="72">
        <f t="shared" si="117"/>
        <v>2026</v>
      </c>
      <c r="J216" s="72">
        <f t="shared" si="117"/>
        <v>2027</v>
      </c>
      <c r="K216" s="72">
        <f t="shared" si="117"/>
        <v>2028</v>
      </c>
      <c r="L216" s="72">
        <f t="shared" si="117"/>
        <v>2029</v>
      </c>
      <c r="M216" s="87">
        <f t="shared" si="117"/>
        <v>2030</v>
      </c>
      <c r="N216" s="88">
        <f t="shared" si="117"/>
        <v>2031</v>
      </c>
      <c r="O216" s="72">
        <f t="shared" si="117"/>
        <v>2032</v>
      </c>
      <c r="P216" s="72">
        <f t="shared" si="117"/>
        <v>2033</v>
      </c>
      <c r="Q216" s="72">
        <f t="shared" si="117"/>
        <v>2034</v>
      </c>
      <c r="R216" s="72">
        <f t="shared" si="117"/>
        <v>2035</v>
      </c>
      <c r="S216" s="72">
        <f t="shared" si="117"/>
        <v>2036</v>
      </c>
      <c r="T216" s="72">
        <f t="shared" si="117"/>
        <v>2037</v>
      </c>
      <c r="U216" s="72">
        <f t="shared" si="117"/>
        <v>2038</v>
      </c>
      <c r="V216" s="72">
        <f t="shared" si="117"/>
        <v>2039</v>
      </c>
      <c r="W216" s="72">
        <f>W157</f>
        <v>2040</v>
      </c>
    </row>
    <row r="217" spans="1:23" x14ac:dyDescent="0.25">
      <c r="B217" s="47" t="s">
        <v>58</v>
      </c>
      <c r="D217" s="48">
        <f t="shared" ref="D217:M224" si="118">SUMIF($B$158:$B$212,$B217,D$158:D$212)</f>
        <v>6.6</v>
      </c>
      <c r="E217" s="48">
        <f t="shared" si="118"/>
        <v>7.2</v>
      </c>
      <c r="F217" s="48">
        <f t="shared" si="118"/>
        <v>7.8</v>
      </c>
      <c r="G217" s="48">
        <f t="shared" si="118"/>
        <v>8.4</v>
      </c>
      <c r="H217" s="48">
        <f t="shared" si="118"/>
        <v>9</v>
      </c>
      <c r="I217" s="48">
        <f t="shared" si="118"/>
        <v>9.6</v>
      </c>
      <c r="J217" s="48">
        <f t="shared" si="118"/>
        <v>10.199999999999999</v>
      </c>
      <c r="K217" s="48">
        <f t="shared" si="118"/>
        <v>10.8</v>
      </c>
      <c r="L217" s="48">
        <f t="shared" si="118"/>
        <v>11.399999999999999</v>
      </c>
      <c r="M217" s="48">
        <f t="shared" si="118"/>
        <v>12</v>
      </c>
      <c r="N217" s="48">
        <f t="shared" ref="N217:W224" si="119">SUMIF($B$158:$B$212,$B217,N$158:N$212)</f>
        <v>12</v>
      </c>
      <c r="O217" s="48">
        <f t="shared" si="119"/>
        <v>12</v>
      </c>
      <c r="P217" s="48">
        <f t="shared" si="119"/>
        <v>12</v>
      </c>
      <c r="Q217" s="48">
        <f t="shared" si="119"/>
        <v>12</v>
      </c>
      <c r="R217" s="48">
        <f t="shared" si="119"/>
        <v>12</v>
      </c>
      <c r="S217" s="48">
        <f t="shared" si="119"/>
        <v>12</v>
      </c>
      <c r="T217" s="48">
        <f t="shared" si="119"/>
        <v>12</v>
      </c>
      <c r="U217" s="48">
        <f t="shared" si="119"/>
        <v>12</v>
      </c>
      <c r="V217" s="48">
        <f t="shared" si="119"/>
        <v>12</v>
      </c>
      <c r="W217" s="48">
        <f t="shared" si="119"/>
        <v>12</v>
      </c>
    </row>
    <row r="218" spans="1:23" x14ac:dyDescent="0.25">
      <c r="B218" s="47" t="s">
        <v>56</v>
      </c>
      <c r="D218" s="48">
        <f t="shared" si="118"/>
        <v>19.100000000000001</v>
      </c>
      <c r="E218" s="48">
        <f t="shared" si="118"/>
        <v>21.2</v>
      </c>
      <c r="F218" s="48">
        <f t="shared" si="118"/>
        <v>23.3</v>
      </c>
      <c r="G218" s="48">
        <f t="shared" si="118"/>
        <v>25.4</v>
      </c>
      <c r="H218" s="48">
        <f t="shared" si="118"/>
        <v>27.5</v>
      </c>
      <c r="I218" s="48">
        <f t="shared" si="118"/>
        <v>29.6</v>
      </c>
      <c r="J218" s="48">
        <f t="shared" si="118"/>
        <v>31.7</v>
      </c>
      <c r="K218" s="48">
        <f t="shared" si="118"/>
        <v>33.799999999999997</v>
      </c>
      <c r="L218" s="48">
        <f t="shared" si="118"/>
        <v>35.900000000000006</v>
      </c>
      <c r="M218" s="48">
        <f t="shared" si="118"/>
        <v>38</v>
      </c>
      <c r="N218" s="48">
        <f t="shared" si="119"/>
        <v>38</v>
      </c>
      <c r="O218" s="48">
        <f t="shared" si="119"/>
        <v>38</v>
      </c>
      <c r="P218" s="48">
        <f t="shared" si="119"/>
        <v>38</v>
      </c>
      <c r="Q218" s="48">
        <f t="shared" si="119"/>
        <v>38</v>
      </c>
      <c r="R218" s="48">
        <f t="shared" si="119"/>
        <v>38</v>
      </c>
      <c r="S218" s="48">
        <f t="shared" si="119"/>
        <v>38</v>
      </c>
      <c r="T218" s="48">
        <f t="shared" si="119"/>
        <v>38</v>
      </c>
      <c r="U218" s="48">
        <f t="shared" si="119"/>
        <v>38</v>
      </c>
      <c r="V218" s="48">
        <f t="shared" si="119"/>
        <v>38</v>
      </c>
      <c r="W218" s="48">
        <f t="shared" si="119"/>
        <v>38</v>
      </c>
    </row>
    <row r="219" spans="1:23" x14ac:dyDescent="0.25">
      <c r="B219" s="47" t="s">
        <v>55</v>
      </c>
      <c r="D219" s="48">
        <f t="shared" si="118"/>
        <v>8.8000000000000007</v>
      </c>
      <c r="E219" s="48">
        <f t="shared" si="118"/>
        <v>9.6</v>
      </c>
      <c r="F219" s="48">
        <f t="shared" si="118"/>
        <v>10.4</v>
      </c>
      <c r="G219" s="48">
        <f t="shared" si="118"/>
        <v>11.2</v>
      </c>
      <c r="H219" s="48">
        <f t="shared" si="118"/>
        <v>12</v>
      </c>
      <c r="I219" s="48">
        <f t="shared" si="118"/>
        <v>12.8</v>
      </c>
      <c r="J219" s="48">
        <f t="shared" si="118"/>
        <v>13.6</v>
      </c>
      <c r="K219" s="48">
        <f t="shared" si="118"/>
        <v>14.399999999999999</v>
      </c>
      <c r="L219" s="48">
        <f t="shared" si="118"/>
        <v>15.2</v>
      </c>
      <c r="M219" s="48">
        <f t="shared" si="118"/>
        <v>16</v>
      </c>
      <c r="N219" s="48">
        <f t="shared" si="119"/>
        <v>16</v>
      </c>
      <c r="O219" s="48">
        <f t="shared" si="119"/>
        <v>16</v>
      </c>
      <c r="P219" s="48">
        <f t="shared" si="119"/>
        <v>16</v>
      </c>
      <c r="Q219" s="48">
        <f t="shared" si="119"/>
        <v>16</v>
      </c>
      <c r="R219" s="48">
        <f t="shared" si="119"/>
        <v>16</v>
      </c>
      <c r="S219" s="48">
        <f t="shared" si="119"/>
        <v>16</v>
      </c>
      <c r="T219" s="48">
        <f t="shared" si="119"/>
        <v>16</v>
      </c>
      <c r="U219" s="48">
        <f t="shared" si="119"/>
        <v>16</v>
      </c>
      <c r="V219" s="48">
        <f t="shared" si="119"/>
        <v>16</v>
      </c>
      <c r="W219" s="48">
        <f t="shared" si="119"/>
        <v>16</v>
      </c>
    </row>
    <row r="220" spans="1:23" x14ac:dyDescent="0.25">
      <c r="B220" s="47" t="s">
        <v>99</v>
      </c>
      <c r="D220" s="48">
        <f t="shared" si="118"/>
        <v>0.2</v>
      </c>
      <c r="E220" s="48">
        <f t="shared" si="118"/>
        <v>0.4</v>
      </c>
      <c r="F220" s="48">
        <f t="shared" si="118"/>
        <v>0.60000000000000009</v>
      </c>
      <c r="G220" s="48">
        <f t="shared" si="118"/>
        <v>0.8</v>
      </c>
      <c r="H220" s="48">
        <f t="shared" si="118"/>
        <v>1</v>
      </c>
      <c r="I220" s="48">
        <f t="shared" si="118"/>
        <v>1.2</v>
      </c>
      <c r="J220" s="48">
        <f t="shared" si="118"/>
        <v>1.4</v>
      </c>
      <c r="K220" s="48">
        <f t="shared" si="118"/>
        <v>1.5999999999999999</v>
      </c>
      <c r="L220" s="48">
        <f t="shared" si="118"/>
        <v>1.7999999999999998</v>
      </c>
      <c r="M220" s="48">
        <f t="shared" si="118"/>
        <v>1.9999999999999998</v>
      </c>
      <c r="N220" s="48">
        <f t="shared" si="119"/>
        <v>1.9999999999999998</v>
      </c>
      <c r="O220" s="48">
        <f t="shared" si="119"/>
        <v>1.9999999999999998</v>
      </c>
      <c r="P220" s="48">
        <f t="shared" si="119"/>
        <v>1.9999999999999998</v>
      </c>
      <c r="Q220" s="48">
        <f t="shared" si="119"/>
        <v>1.9999999999999998</v>
      </c>
      <c r="R220" s="48">
        <f t="shared" si="119"/>
        <v>1.9999999999999998</v>
      </c>
      <c r="S220" s="48">
        <f t="shared" si="119"/>
        <v>1.9999999999999998</v>
      </c>
      <c r="T220" s="48">
        <f t="shared" si="119"/>
        <v>1.9999999999999998</v>
      </c>
      <c r="U220" s="48">
        <f t="shared" si="119"/>
        <v>1.9999999999999998</v>
      </c>
      <c r="V220" s="48">
        <f t="shared" si="119"/>
        <v>1.9999999999999998</v>
      </c>
      <c r="W220" s="48">
        <f t="shared" si="119"/>
        <v>1.9999999999999998</v>
      </c>
    </row>
    <row r="221" spans="1:23" x14ac:dyDescent="0.25">
      <c r="B221" s="47" t="s">
        <v>59</v>
      </c>
      <c r="D221" s="48">
        <f t="shared" si="118"/>
        <v>1.1000000000000001</v>
      </c>
      <c r="E221" s="48">
        <f t="shared" si="118"/>
        <v>1.2</v>
      </c>
      <c r="F221" s="48">
        <f t="shared" si="118"/>
        <v>1.3</v>
      </c>
      <c r="G221" s="48">
        <f t="shared" si="118"/>
        <v>1.4</v>
      </c>
      <c r="H221" s="48">
        <f t="shared" si="118"/>
        <v>1.5</v>
      </c>
      <c r="I221" s="48">
        <f t="shared" si="118"/>
        <v>1.6</v>
      </c>
      <c r="J221" s="48">
        <f t="shared" si="118"/>
        <v>1.7</v>
      </c>
      <c r="K221" s="48">
        <f t="shared" si="118"/>
        <v>1.7999999999999998</v>
      </c>
      <c r="L221" s="48">
        <f t="shared" si="118"/>
        <v>1.9</v>
      </c>
      <c r="M221" s="48">
        <f t="shared" si="118"/>
        <v>2</v>
      </c>
      <c r="N221" s="48">
        <f t="shared" si="119"/>
        <v>2</v>
      </c>
      <c r="O221" s="48">
        <f t="shared" si="119"/>
        <v>2</v>
      </c>
      <c r="P221" s="48">
        <f t="shared" si="119"/>
        <v>2</v>
      </c>
      <c r="Q221" s="48">
        <f t="shared" si="119"/>
        <v>2</v>
      </c>
      <c r="R221" s="48">
        <f t="shared" si="119"/>
        <v>2</v>
      </c>
      <c r="S221" s="48">
        <f t="shared" si="119"/>
        <v>2</v>
      </c>
      <c r="T221" s="48">
        <f t="shared" si="119"/>
        <v>2</v>
      </c>
      <c r="U221" s="48">
        <f t="shared" si="119"/>
        <v>2</v>
      </c>
      <c r="V221" s="48">
        <f t="shared" si="119"/>
        <v>2</v>
      </c>
      <c r="W221" s="48">
        <f t="shared" si="119"/>
        <v>2</v>
      </c>
    </row>
    <row r="222" spans="1:23" x14ac:dyDescent="0.25">
      <c r="B222" s="47" t="s">
        <v>100</v>
      </c>
      <c r="D222" s="48">
        <f t="shared" si="118"/>
        <v>0</v>
      </c>
      <c r="E222" s="48">
        <f t="shared" si="118"/>
        <v>0</v>
      </c>
      <c r="F222" s="48">
        <f t="shared" si="118"/>
        <v>0</v>
      </c>
      <c r="G222" s="48">
        <f t="shared" si="118"/>
        <v>0</v>
      </c>
      <c r="H222" s="48">
        <f t="shared" si="118"/>
        <v>0</v>
      </c>
      <c r="I222" s="48">
        <f t="shared" si="118"/>
        <v>0</v>
      </c>
      <c r="J222" s="48">
        <f t="shared" si="118"/>
        <v>0</v>
      </c>
      <c r="K222" s="48">
        <f t="shared" si="118"/>
        <v>0</v>
      </c>
      <c r="L222" s="48">
        <f t="shared" si="118"/>
        <v>0</v>
      </c>
      <c r="M222" s="48">
        <f t="shared" si="118"/>
        <v>0</v>
      </c>
      <c r="N222" s="48">
        <f t="shared" si="119"/>
        <v>0</v>
      </c>
      <c r="O222" s="48">
        <f t="shared" si="119"/>
        <v>0</v>
      </c>
      <c r="P222" s="48">
        <f t="shared" si="119"/>
        <v>0</v>
      </c>
      <c r="Q222" s="48">
        <f t="shared" si="119"/>
        <v>0</v>
      </c>
      <c r="R222" s="48">
        <f t="shared" si="119"/>
        <v>0</v>
      </c>
      <c r="S222" s="48">
        <f t="shared" si="119"/>
        <v>0</v>
      </c>
      <c r="T222" s="48">
        <f t="shared" si="119"/>
        <v>0</v>
      </c>
      <c r="U222" s="48">
        <f t="shared" si="119"/>
        <v>0</v>
      </c>
      <c r="V222" s="48">
        <f t="shared" si="119"/>
        <v>0</v>
      </c>
      <c r="W222" s="48">
        <f t="shared" si="119"/>
        <v>0</v>
      </c>
    </row>
    <row r="223" spans="1:23" x14ac:dyDescent="0.25">
      <c r="B223" s="47" t="s">
        <v>57</v>
      </c>
      <c r="D223" s="48">
        <f t="shared" si="118"/>
        <v>3.5</v>
      </c>
      <c r="E223" s="48">
        <f t="shared" si="118"/>
        <v>4</v>
      </c>
      <c r="F223" s="48">
        <f t="shared" si="118"/>
        <v>4.5</v>
      </c>
      <c r="G223" s="48">
        <f t="shared" si="118"/>
        <v>5</v>
      </c>
      <c r="H223" s="48">
        <f t="shared" si="118"/>
        <v>5.5</v>
      </c>
      <c r="I223" s="48">
        <f t="shared" si="118"/>
        <v>6</v>
      </c>
      <c r="J223" s="48">
        <f t="shared" si="118"/>
        <v>6.5</v>
      </c>
      <c r="K223" s="48">
        <f t="shared" si="118"/>
        <v>7</v>
      </c>
      <c r="L223" s="48">
        <f t="shared" si="118"/>
        <v>7.5</v>
      </c>
      <c r="M223" s="48">
        <f t="shared" si="118"/>
        <v>8</v>
      </c>
      <c r="N223" s="48">
        <f t="shared" si="119"/>
        <v>8</v>
      </c>
      <c r="O223" s="48">
        <f t="shared" si="119"/>
        <v>8</v>
      </c>
      <c r="P223" s="48">
        <f t="shared" si="119"/>
        <v>8</v>
      </c>
      <c r="Q223" s="48">
        <f t="shared" si="119"/>
        <v>8</v>
      </c>
      <c r="R223" s="48">
        <f t="shared" si="119"/>
        <v>8</v>
      </c>
      <c r="S223" s="48">
        <f t="shared" si="119"/>
        <v>8</v>
      </c>
      <c r="T223" s="48">
        <f t="shared" si="119"/>
        <v>8</v>
      </c>
      <c r="U223" s="48">
        <f t="shared" si="119"/>
        <v>8</v>
      </c>
      <c r="V223" s="48">
        <f t="shared" si="119"/>
        <v>8</v>
      </c>
      <c r="W223" s="48">
        <f t="shared" si="119"/>
        <v>8</v>
      </c>
    </row>
    <row r="224" spans="1:23" ht="14.4" thickBot="1" x14ac:dyDescent="0.3">
      <c r="B224" s="53" t="s">
        <v>60</v>
      </c>
      <c r="D224" s="48">
        <f t="shared" si="118"/>
        <v>3.5</v>
      </c>
      <c r="E224" s="48">
        <f t="shared" si="118"/>
        <v>4</v>
      </c>
      <c r="F224" s="48">
        <f t="shared" si="118"/>
        <v>4.5</v>
      </c>
      <c r="G224" s="48">
        <f t="shared" si="118"/>
        <v>5</v>
      </c>
      <c r="H224" s="48">
        <f t="shared" si="118"/>
        <v>5.5</v>
      </c>
      <c r="I224" s="48">
        <f t="shared" si="118"/>
        <v>6</v>
      </c>
      <c r="J224" s="48">
        <f t="shared" si="118"/>
        <v>6.5</v>
      </c>
      <c r="K224" s="48">
        <f t="shared" si="118"/>
        <v>7</v>
      </c>
      <c r="L224" s="48">
        <f t="shared" si="118"/>
        <v>7.5</v>
      </c>
      <c r="M224" s="48">
        <f t="shared" si="118"/>
        <v>8</v>
      </c>
      <c r="N224" s="48">
        <f t="shared" si="119"/>
        <v>8</v>
      </c>
      <c r="O224" s="48">
        <f t="shared" si="119"/>
        <v>8</v>
      </c>
      <c r="P224" s="48">
        <f t="shared" si="119"/>
        <v>8</v>
      </c>
      <c r="Q224" s="48">
        <f t="shared" si="119"/>
        <v>8</v>
      </c>
      <c r="R224" s="48">
        <f t="shared" si="119"/>
        <v>8</v>
      </c>
      <c r="S224" s="48">
        <f t="shared" si="119"/>
        <v>8</v>
      </c>
      <c r="T224" s="48">
        <f t="shared" si="119"/>
        <v>8</v>
      </c>
      <c r="U224" s="48">
        <f t="shared" si="119"/>
        <v>8</v>
      </c>
      <c r="V224" s="48">
        <f t="shared" si="119"/>
        <v>8</v>
      </c>
      <c r="W224" s="48">
        <f t="shared" si="119"/>
        <v>8</v>
      </c>
    </row>
    <row r="226" spans="1:23" x14ac:dyDescent="0.25">
      <c r="D226" s="106">
        <f>SUM(D217:D224)</f>
        <v>42.800000000000004</v>
      </c>
      <c r="E226" s="106">
        <f t="shared" ref="E226:W226" si="120">SUM(E217:E224)</f>
        <v>47.6</v>
      </c>
      <c r="F226" s="106">
        <f t="shared" si="120"/>
        <v>52.4</v>
      </c>
      <c r="G226" s="106">
        <f t="shared" si="120"/>
        <v>57.199999999999996</v>
      </c>
      <c r="H226" s="106">
        <f t="shared" si="120"/>
        <v>62</v>
      </c>
      <c r="I226" s="106">
        <f t="shared" si="120"/>
        <v>66.800000000000011</v>
      </c>
      <c r="J226" s="106">
        <f t="shared" si="120"/>
        <v>71.599999999999994</v>
      </c>
      <c r="K226" s="106">
        <f t="shared" si="120"/>
        <v>76.399999999999991</v>
      </c>
      <c r="L226" s="106">
        <f t="shared" si="120"/>
        <v>81.2</v>
      </c>
      <c r="M226" s="107">
        <f t="shared" si="120"/>
        <v>86</v>
      </c>
      <c r="N226" s="106">
        <f t="shared" si="120"/>
        <v>86</v>
      </c>
      <c r="O226" s="106">
        <f t="shared" si="120"/>
        <v>86</v>
      </c>
      <c r="P226" s="106">
        <f t="shared" si="120"/>
        <v>86</v>
      </c>
      <c r="Q226" s="106">
        <f t="shared" si="120"/>
        <v>86</v>
      </c>
      <c r="R226" s="106">
        <f t="shared" si="120"/>
        <v>86</v>
      </c>
      <c r="S226" s="106">
        <f t="shared" si="120"/>
        <v>86</v>
      </c>
      <c r="T226" s="106">
        <f t="shared" si="120"/>
        <v>86</v>
      </c>
      <c r="U226" s="106">
        <f t="shared" si="120"/>
        <v>86</v>
      </c>
      <c r="V226" s="106">
        <f t="shared" si="120"/>
        <v>86</v>
      </c>
      <c r="W226" s="106">
        <f t="shared" si="120"/>
        <v>86</v>
      </c>
    </row>
    <row r="228" spans="1:23" ht="14.4" thickBot="1" x14ac:dyDescent="0.3">
      <c r="B228" s="2" t="s">
        <v>7</v>
      </c>
    </row>
    <row r="229" spans="1:23" x14ac:dyDescent="0.25">
      <c r="B229" s="71" t="s">
        <v>101</v>
      </c>
      <c r="D229" s="89">
        <v>2021</v>
      </c>
      <c r="E229" s="89">
        <v>2022</v>
      </c>
      <c r="F229" s="89">
        <v>2023</v>
      </c>
      <c r="G229" s="89">
        <v>2024</v>
      </c>
      <c r="H229" s="89">
        <v>2025</v>
      </c>
      <c r="I229" s="89">
        <v>2026</v>
      </c>
      <c r="J229" s="89">
        <v>2027</v>
      </c>
      <c r="K229" s="89">
        <v>2028</v>
      </c>
      <c r="L229" s="89">
        <v>2029</v>
      </c>
      <c r="M229" s="89">
        <v>2030</v>
      </c>
      <c r="N229" s="89">
        <v>2031</v>
      </c>
      <c r="O229" s="89">
        <v>2032</v>
      </c>
      <c r="P229" s="89">
        <v>2033</v>
      </c>
      <c r="Q229" s="89">
        <v>2034</v>
      </c>
      <c r="R229" s="89">
        <v>2035</v>
      </c>
      <c r="S229" s="89">
        <v>2036</v>
      </c>
      <c r="T229" s="89">
        <v>2037</v>
      </c>
      <c r="U229" s="89">
        <v>2038</v>
      </c>
      <c r="V229" s="89">
        <v>2039</v>
      </c>
      <c r="W229" s="89">
        <v>2040</v>
      </c>
    </row>
    <row r="230" spans="1:23" x14ac:dyDescent="0.25">
      <c r="B230" s="47" t="s">
        <v>114</v>
      </c>
      <c r="D230" s="101">
        <f>SUM(D158:D204)</f>
        <v>42</v>
      </c>
      <c r="E230" s="101">
        <f t="shared" ref="E230:W230" si="121">SUM(E158:E204)</f>
        <v>38</v>
      </c>
      <c r="F230" s="101">
        <f t="shared" si="121"/>
        <v>32</v>
      </c>
      <c r="G230" s="101">
        <f t="shared" si="121"/>
        <v>29</v>
      </c>
      <c r="H230" s="101">
        <f t="shared" si="121"/>
        <v>24</v>
      </c>
      <c r="I230" s="101">
        <f t="shared" si="121"/>
        <v>20</v>
      </c>
      <c r="J230" s="101">
        <f t="shared" si="121"/>
        <v>17</v>
      </c>
      <c r="K230" s="101">
        <f t="shared" si="121"/>
        <v>15</v>
      </c>
      <c r="L230" s="101">
        <f t="shared" si="121"/>
        <v>15</v>
      </c>
      <c r="M230" s="101">
        <f t="shared" si="121"/>
        <v>15</v>
      </c>
      <c r="N230" s="101">
        <f t="shared" si="121"/>
        <v>13</v>
      </c>
      <c r="O230" s="101">
        <f t="shared" si="121"/>
        <v>13</v>
      </c>
      <c r="P230" s="101">
        <f t="shared" si="121"/>
        <v>13</v>
      </c>
      <c r="Q230" s="101">
        <f t="shared" si="121"/>
        <v>13</v>
      </c>
      <c r="R230" s="101">
        <f t="shared" si="121"/>
        <v>13</v>
      </c>
      <c r="S230" s="101">
        <f t="shared" si="121"/>
        <v>13</v>
      </c>
      <c r="T230" s="101">
        <f t="shared" si="121"/>
        <v>13</v>
      </c>
      <c r="U230" s="101">
        <f t="shared" si="121"/>
        <v>13</v>
      </c>
      <c r="V230" s="101">
        <f t="shared" si="121"/>
        <v>13</v>
      </c>
      <c r="W230" s="101">
        <f t="shared" si="121"/>
        <v>13</v>
      </c>
    </row>
    <row r="231" spans="1:23" x14ac:dyDescent="0.25">
      <c r="B231" s="47" t="s">
        <v>115</v>
      </c>
      <c r="D231" s="108">
        <f>SUM(D205:D212)</f>
        <v>4.8000000000000007</v>
      </c>
      <c r="E231" s="108">
        <f t="shared" ref="E231:W231" si="122">SUM(E205:E212)</f>
        <v>12.6</v>
      </c>
      <c r="F231" s="108">
        <f t="shared" si="122"/>
        <v>22.400000000000002</v>
      </c>
      <c r="G231" s="108">
        <f t="shared" si="122"/>
        <v>29.2</v>
      </c>
      <c r="H231" s="108">
        <f t="shared" si="122"/>
        <v>39</v>
      </c>
      <c r="I231" s="108">
        <f t="shared" si="122"/>
        <v>47.800000000000004</v>
      </c>
      <c r="J231" s="108">
        <f t="shared" si="122"/>
        <v>55.6</v>
      </c>
      <c r="K231" s="108">
        <f t="shared" si="122"/>
        <v>62.399999999999991</v>
      </c>
      <c r="L231" s="108">
        <f t="shared" si="122"/>
        <v>67.199999999999989</v>
      </c>
      <c r="M231" s="108">
        <f t="shared" si="122"/>
        <v>72</v>
      </c>
      <c r="N231" s="108">
        <f t="shared" si="122"/>
        <v>74</v>
      </c>
      <c r="O231" s="108">
        <f t="shared" si="122"/>
        <v>74</v>
      </c>
      <c r="P231" s="108">
        <f t="shared" si="122"/>
        <v>74</v>
      </c>
      <c r="Q231" s="108">
        <f t="shared" si="122"/>
        <v>74</v>
      </c>
      <c r="R231" s="108">
        <f t="shared" si="122"/>
        <v>74</v>
      </c>
      <c r="S231" s="108">
        <f t="shared" si="122"/>
        <v>74</v>
      </c>
      <c r="T231" s="108">
        <f t="shared" si="122"/>
        <v>74</v>
      </c>
      <c r="U231" s="108">
        <f t="shared" si="122"/>
        <v>74</v>
      </c>
      <c r="V231" s="108">
        <f t="shared" si="122"/>
        <v>74</v>
      </c>
      <c r="W231" s="108">
        <f t="shared" si="122"/>
        <v>74</v>
      </c>
    </row>
    <row r="233" spans="1:23" ht="14.4" x14ac:dyDescent="0.3">
      <c r="A233" s="61" t="s">
        <v>154</v>
      </c>
    </row>
  </sheetData>
  <autoFilter ref="A1:W48" xr:uid="{3A8DBBC3-2F6E-4F74-9731-6A90B0FA0F89}">
    <sortState xmlns:xlrd2="http://schemas.microsoft.com/office/spreadsheetml/2017/richdata2" ref="A2:W48">
      <sortCondition ref="A1:A48"/>
    </sortState>
  </autoFilter>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Z55"/>
  <sheetViews>
    <sheetView zoomScaleNormal="100" workbookViewId="0">
      <selection activeCell="D55" sqref="D55"/>
    </sheetView>
  </sheetViews>
  <sheetFormatPr defaultRowHeight="13.8" x14ac:dyDescent="0.25"/>
  <cols>
    <col min="1" max="1" width="21.6640625" style="2" customWidth="1"/>
    <col min="2" max="2" width="52.44140625" style="2" customWidth="1"/>
    <col min="3" max="3" width="8.88671875" style="2"/>
    <col min="4" max="23" width="9.44140625" style="63" customWidth="1"/>
    <col min="24" max="24" width="11.33203125" style="63" bestFit="1" customWidth="1"/>
    <col min="25" max="25" width="30.6640625" style="74" customWidth="1"/>
    <col min="26" max="16384" width="8.88671875" style="2"/>
  </cols>
  <sheetData>
    <row r="1" spans="1:26" s="11" customFormat="1" x14ac:dyDescent="0.25">
      <c r="A1" s="42" t="s">
        <v>31</v>
      </c>
      <c r="B1" s="42" t="s">
        <v>101</v>
      </c>
      <c r="C1" s="90" t="s">
        <v>87</v>
      </c>
      <c r="D1" s="91">
        <v>2021</v>
      </c>
      <c r="E1" s="92">
        <v>2022</v>
      </c>
      <c r="F1" s="91">
        <v>2023</v>
      </c>
      <c r="G1" s="92">
        <v>2024</v>
      </c>
      <c r="H1" s="91">
        <v>2025</v>
      </c>
      <c r="I1" s="92">
        <v>2026</v>
      </c>
      <c r="J1" s="91">
        <v>2027</v>
      </c>
      <c r="K1" s="92">
        <v>2028</v>
      </c>
      <c r="L1" s="91">
        <v>2029</v>
      </c>
      <c r="M1" s="92">
        <v>2030</v>
      </c>
      <c r="N1" s="91">
        <v>2031</v>
      </c>
      <c r="O1" s="92">
        <v>2032</v>
      </c>
      <c r="P1" s="91">
        <v>2033</v>
      </c>
      <c r="Q1" s="92">
        <v>2034</v>
      </c>
      <c r="R1" s="91">
        <v>2035</v>
      </c>
      <c r="S1" s="92">
        <v>2036</v>
      </c>
      <c r="T1" s="91">
        <v>2037</v>
      </c>
      <c r="U1" s="92">
        <v>2038</v>
      </c>
      <c r="V1" s="91">
        <v>2039</v>
      </c>
      <c r="W1" s="92">
        <v>2040</v>
      </c>
      <c r="X1" s="58"/>
      <c r="Y1" s="58" t="s">
        <v>222</v>
      </c>
    </row>
    <row r="2" spans="1:26" x14ac:dyDescent="0.25">
      <c r="A2" s="44" t="s">
        <v>62</v>
      </c>
      <c r="B2" s="45" t="s">
        <v>56</v>
      </c>
      <c r="C2" s="114"/>
      <c r="D2" s="109"/>
      <c r="E2" s="109"/>
      <c r="F2" s="109"/>
      <c r="G2" s="109"/>
      <c r="H2" s="109"/>
      <c r="I2" s="109"/>
      <c r="J2" s="109"/>
      <c r="K2" s="109"/>
      <c r="L2" s="109"/>
      <c r="M2" s="109"/>
      <c r="N2" s="109"/>
      <c r="O2" s="109"/>
      <c r="P2" s="109"/>
      <c r="Q2" s="109"/>
      <c r="R2" s="109"/>
      <c r="S2" s="109"/>
      <c r="T2" s="109"/>
      <c r="U2" s="109"/>
      <c r="V2" s="109"/>
      <c r="W2" s="109"/>
      <c r="X2" s="2"/>
    </row>
    <row r="3" spans="1:26" x14ac:dyDescent="0.25">
      <c r="A3" s="44" t="s">
        <v>32</v>
      </c>
      <c r="B3" s="45" t="s">
        <v>56</v>
      </c>
      <c r="C3" s="114" t="s">
        <v>88</v>
      </c>
      <c r="D3" s="109">
        <v>2249.4702694444441</v>
      </c>
      <c r="E3" s="109">
        <v>1189.7750000000001</v>
      </c>
      <c r="F3" s="109">
        <v>649.57638888888891</v>
      </c>
      <c r="G3" s="109">
        <v>1663.1641649999997</v>
      </c>
      <c r="H3" s="109">
        <v>1663.1641649999997</v>
      </c>
      <c r="I3" s="109">
        <v>1663.1641649999997</v>
      </c>
      <c r="J3" s="109">
        <v>1663.1641649999997</v>
      </c>
      <c r="K3" s="109">
        <v>1663.1641649999997</v>
      </c>
      <c r="L3" s="109">
        <v>1663.1641649999997</v>
      </c>
      <c r="M3" s="109">
        <v>1663.1641649999997</v>
      </c>
      <c r="N3" s="109">
        <v>1663.1641649999997</v>
      </c>
      <c r="O3" s="109">
        <v>1663.1641649999997</v>
      </c>
      <c r="P3" s="109">
        <v>1663.1641649999997</v>
      </c>
      <c r="Q3" s="109">
        <v>1663.1641649999997</v>
      </c>
      <c r="R3" s="109">
        <v>1663.1641649999997</v>
      </c>
      <c r="S3" s="109">
        <v>1663.1641649999997</v>
      </c>
      <c r="T3" s="109">
        <v>1663.1641649999997</v>
      </c>
      <c r="U3" s="109">
        <v>1663.1641649999997</v>
      </c>
      <c r="V3" s="109">
        <v>1663.1641649999997</v>
      </c>
      <c r="W3" s="109">
        <v>1663.1641649999997</v>
      </c>
      <c r="X3" s="96"/>
      <c r="Y3" s="151">
        <f>IFERROR(SUM(D3:W3)/COUNT(D3:W3),"-")</f>
        <v>1618.1306231666658</v>
      </c>
      <c r="Z3" s="115"/>
    </row>
    <row r="4" spans="1:26" x14ac:dyDescent="0.25">
      <c r="A4" s="44" t="s">
        <v>64</v>
      </c>
      <c r="B4" s="45" t="s">
        <v>56</v>
      </c>
      <c r="C4" s="114" t="s">
        <v>88</v>
      </c>
      <c r="D4" s="109">
        <v>1151.5091666666667</v>
      </c>
      <c r="E4" s="109">
        <v>1164.4527777777778</v>
      </c>
      <c r="F4" s="109">
        <v>862.00805555555553</v>
      </c>
      <c r="G4" s="109">
        <v>1093.0107777777775</v>
      </c>
      <c r="H4" s="109">
        <v>1093.0107777777775</v>
      </c>
      <c r="I4" s="109">
        <v>1093.0107777777775</v>
      </c>
      <c r="J4" s="109">
        <v>1093.0107777777775</v>
      </c>
      <c r="K4" s="109">
        <v>1093.0107777777775</v>
      </c>
      <c r="L4" s="109">
        <v>1093.0107777777775</v>
      </c>
      <c r="M4" s="109">
        <v>1093.0107777777775</v>
      </c>
      <c r="N4" s="109">
        <v>1093.0107777777775</v>
      </c>
      <c r="O4" s="109">
        <v>1093.0107777777775</v>
      </c>
      <c r="P4" s="109">
        <v>1093.0107777777775</v>
      </c>
      <c r="Q4" s="109">
        <v>1093.0107777777775</v>
      </c>
      <c r="R4" s="109">
        <v>1093.0107777777775</v>
      </c>
      <c r="S4" s="109">
        <v>1093.0107777777775</v>
      </c>
      <c r="T4" s="109">
        <v>1093.0107777777775</v>
      </c>
      <c r="U4" s="109">
        <v>1093.0107777777775</v>
      </c>
      <c r="V4" s="109">
        <v>1093.0107777777775</v>
      </c>
      <c r="W4" s="109">
        <v>1093.0107777777775</v>
      </c>
      <c r="X4" s="96"/>
      <c r="Y4" s="151">
        <f t="shared" ref="Y4:Y48" si="0">IFERROR(SUM(D4:W4)/COUNT(D4:W4),"-")</f>
        <v>1087.9576611111108</v>
      </c>
    </row>
    <row r="5" spans="1:26" x14ac:dyDescent="0.25">
      <c r="A5" s="44" t="s">
        <v>65</v>
      </c>
      <c r="B5" s="50" t="s">
        <v>63</v>
      </c>
      <c r="C5" s="114"/>
      <c r="D5" s="109"/>
      <c r="E5" s="109"/>
      <c r="F5" s="109"/>
      <c r="G5" s="109"/>
      <c r="H5" s="109"/>
      <c r="I5" s="109"/>
      <c r="J5" s="109"/>
      <c r="K5" s="109"/>
      <c r="L5" s="109"/>
      <c r="M5" s="109"/>
      <c r="N5" s="109"/>
      <c r="O5" s="109"/>
      <c r="P5" s="109"/>
      <c r="Q5" s="109"/>
      <c r="R5" s="109"/>
      <c r="S5" s="109"/>
      <c r="T5" s="109"/>
      <c r="U5" s="109"/>
      <c r="V5" s="109"/>
      <c r="W5" s="109"/>
      <c r="X5" s="2"/>
      <c r="Y5" s="151" t="str">
        <f t="shared" si="0"/>
        <v>-</v>
      </c>
    </row>
    <row r="6" spans="1:26" x14ac:dyDescent="0.25">
      <c r="A6" s="44" t="s">
        <v>66</v>
      </c>
      <c r="B6" s="51" t="s">
        <v>57</v>
      </c>
      <c r="C6" s="114" t="s">
        <v>88</v>
      </c>
      <c r="D6" s="109">
        <v>30.559216666666664</v>
      </c>
      <c r="E6" s="109">
        <v>69.774163888888879</v>
      </c>
      <c r="F6" s="109">
        <v>18.289311111111111</v>
      </c>
      <c r="G6" s="109">
        <v>35.440637222222215</v>
      </c>
      <c r="H6" s="109">
        <v>35.440637222222215</v>
      </c>
      <c r="I6" s="109">
        <v>35.440637222222215</v>
      </c>
      <c r="J6" s="109">
        <v>35.440637222222215</v>
      </c>
      <c r="K6" s="109">
        <v>35.440637222222215</v>
      </c>
      <c r="L6" s="109">
        <v>35.440637222222215</v>
      </c>
      <c r="M6" s="109">
        <v>35.440637222222215</v>
      </c>
      <c r="N6" s="109">
        <v>35.440637222222215</v>
      </c>
      <c r="O6" s="109">
        <v>35.440637222222215</v>
      </c>
      <c r="P6" s="109">
        <v>35.440637222222215</v>
      </c>
      <c r="Q6" s="109">
        <v>35.440637222222215</v>
      </c>
      <c r="R6" s="109">
        <v>35.440637222222215</v>
      </c>
      <c r="S6" s="109">
        <v>35.440637222222215</v>
      </c>
      <c r="T6" s="109">
        <v>35.440637222222215</v>
      </c>
      <c r="U6" s="109">
        <v>35.440637222222215</v>
      </c>
      <c r="V6" s="109">
        <v>35.440637222222215</v>
      </c>
      <c r="W6" s="109">
        <v>35.440637222222215</v>
      </c>
      <c r="X6" s="2"/>
      <c r="Y6" s="151">
        <f t="shared" si="0"/>
        <v>36.055676222222218</v>
      </c>
    </row>
    <row r="7" spans="1:26" x14ac:dyDescent="0.25">
      <c r="A7" s="44" t="s">
        <v>67</v>
      </c>
      <c r="B7" s="45" t="s">
        <v>56</v>
      </c>
      <c r="C7" s="114" t="s">
        <v>88</v>
      </c>
      <c r="D7" s="109">
        <v>667.42555555555555</v>
      </c>
      <c r="E7" s="109">
        <v>707.53916666666669</v>
      </c>
      <c r="F7" s="109">
        <v>608.43833333333339</v>
      </c>
      <c r="G7" s="109">
        <v>671.11811111111115</v>
      </c>
      <c r="H7" s="109">
        <v>671.11811111111115</v>
      </c>
      <c r="I7" s="109">
        <v>671.11811111111115</v>
      </c>
      <c r="J7" s="109">
        <v>671.11811111111115</v>
      </c>
      <c r="K7" s="109">
        <v>671.11811111111115</v>
      </c>
      <c r="L7" s="109">
        <v>671.11811111111115</v>
      </c>
      <c r="M7" s="109">
        <v>671.11811111111115</v>
      </c>
      <c r="N7" s="109">
        <v>671.11811111111115</v>
      </c>
      <c r="O7" s="109">
        <v>671.11811111111115</v>
      </c>
      <c r="P7" s="109">
        <v>671.11811111111115</v>
      </c>
      <c r="Q7" s="109">
        <v>671.11811111111115</v>
      </c>
      <c r="R7" s="109">
        <v>671.11811111111115</v>
      </c>
      <c r="S7" s="109">
        <v>671.11811111111115</v>
      </c>
      <c r="T7" s="109">
        <v>671.11811111111115</v>
      </c>
      <c r="U7" s="109">
        <v>671.11811111111115</v>
      </c>
      <c r="V7" s="109">
        <v>671.11811111111115</v>
      </c>
      <c r="W7" s="109">
        <v>671.11811111111115</v>
      </c>
      <c r="X7" s="2"/>
      <c r="Y7" s="151">
        <f t="shared" si="0"/>
        <v>669.62054722222206</v>
      </c>
    </row>
    <row r="8" spans="1:26" x14ac:dyDescent="0.25">
      <c r="A8" s="44" t="s">
        <v>33</v>
      </c>
      <c r="B8" s="52" t="s">
        <v>63</v>
      </c>
      <c r="C8" s="114" t="s">
        <v>88</v>
      </c>
      <c r="D8" s="109">
        <v>508.14004722222222</v>
      </c>
      <c r="E8" s="109">
        <v>377.5913888888889</v>
      </c>
      <c r="F8" s="109">
        <v>307.24861111111113</v>
      </c>
      <c r="G8" s="109">
        <v>392.20349666666669</v>
      </c>
      <c r="H8" s="109">
        <v>392.20349666666669</v>
      </c>
      <c r="I8" s="109">
        <v>392.20349666666669</v>
      </c>
      <c r="J8" s="109">
        <v>392.20349666666669</v>
      </c>
      <c r="K8" s="109">
        <v>392.20349666666669</v>
      </c>
      <c r="L8" s="109">
        <v>392.20349666666669</v>
      </c>
      <c r="M8" s="109">
        <v>392.20349666666669</v>
      </c>
      <c r="N8" s="109">
        <v>392.20349666666669</v>
      </c>
      <c r="O8" s="109">
        <v>392.20349666666669</v>
      </c>
      <c r="P8" s="109">
        <v>392.20349666666669</v>
      </c>
      <c r="Q8" s="109">
        <v>392.20349666666669</v>
      </c>
      <c r="R8" s="109">
        <v>392.20349666666669</v>
      </c>
      <c r="S8" s="109">
        <v>392.20349666666669</v>
      </c>
      <c r="T8" s="109">
        <v>392.20349666666669</v>
      </c>
      <c r="U8" s="109">
        <v>392.20349666666669</v>
      </c>
      <c r="V8" s="109">
        <v>392.20349666666669</v>
      </c>
      <c r="W8" s="109">
        <v>392.20349666666669</v>
      </c>
      <c r="X8" s="2"/>
      <c r="Y8" s="151">
        <f t="shared" si="0"/>
        <v>393.0219745277779</v>
      </c>
    </row>
    <row r="9" spans="1:26" x14ac:dyDescent="0.25">
      <c r="A9" s="44" t="s">
        <v>68</v>
      </c>
      <c r="B9" s="45" t="s">
        <v>56</v>
      </c>
      <c r="C9" s="114"/>
      <c r="D9" s="109"/>
      <c r="E9" s="109"/>
      <c r="F9" s="109"/>
      <c r="G9" s="109"/>
      <c r="H9" s="109"/>
      <c r="I9" s="109"/>
      <c r="J9" s="109"/>
      <c r="K9" s="109"/>
      <c r="L9" s="109"/>
      <c r="M9" s="109"/>
      <c r="N9" s="109"/>
      <c r="O9" s="109"/>
      <c r="P9" s="109"/>
      <c r="Q9" s="109"/>
      <c r="R9" s="109"/>
      <c r="S9" s="109"/>
      <c r="T9" s="109"/>
      <c r="U9" s="109"/>
      <c r="V9" s="109"/>
      <c r="W9" s="109"/>
      <c r="X9" s="2"/>
      <c r="Y9" s="151" t="str">
        <f t="shared" si="0"/>
        <v>-</v>
      </c>
    </row>
    <row r="10" spans="1:26" x14ac:dyDescent="0.25">
      <c r="A10" s="44" t="s">
        <v>69</v>
      </c>
      <c r="B10" s="51" t="s">
        <v>58</v>
      </c>
      <c r="C10" s="114" t="s">
        <v>88</v>
      </c>
      <c r="D10" s="109">
        <v>1178.5658305555555</v>
      </c>
      <c r="E10" s="109">
        <v>779.39891388888896</v>
      </c>
      <c r="F10" s="109">
        <v>4.2386111111111111</v>
      </c>
      <c r="G10" s="109">
        <v>871.54136999999992</v>
      </c>
      <c r="H10" s="109">
        <v>871.54136999999992</v>
      </c>
      <c r="I10" s="109">
        <v>871.54136999999992</v>
      </c>
      <c r="J10" s="109">
        <v>871.54136999999992</v>
      </c>
      <c r="K10" s="109">
        <v>871.54136999999992</v>
      </c>
      <c r="L10" s="109">
        <v>871.54136999999992</v>
      </c>
      <c r="M10" s="109">
        <v>871.54136999999992</v>
      </c>
      <c r="N10" s="109">
        <v>871.54136999999992</v>
      </c>
      <c r="O10" s="109">
        <v>871.54136999999992</v>
      </c>
      <c r="P10" s="109">
        <v>871.54136999999992</v>
      </c>
      <c r="Q10" s="109">
        <v>871.54136999999992</v>
      </c>
      <c r="R10" s="109">
        <v>871.54136999999992</v>
      </c>
      <c r="S10" s="109">
        <v>871.54136999999992</v>
      </c>
      <c r="T10" s="109">
        <v>871.54136999999992</v>
      </c>
      <c r="U10" s="109">
        <v>871.54136999999992</v>
      </c>
      <c r="V10" s="109">
        <v>871.54136999999992</v>
      </c>
      <c r="W10" s="109">
        <v>871.54136999999992</v>
      </c>
      <c r="X10" s="2"/>
      <c r="Y10" s="151">
        <f t="shared" si="0"/>
        <v>838.92033227777733</v>
      </c>
    </row>
    <row r="11" spans="1:26" x14ac:dyDescent="0.25">
      <c r="A11" s="44" t="s">
        <v>70</v>
      </c>
      <c r="B11" s="51" t="s">
        <v>57</v>
      </c>
      <c r="C11" s="114"/>
      <c r="D11" s="109"/>
      <c r="E11" s="109"/>
      <c r="F11" s="109"/>
      <c r="G11" s="109"/>
      <c r="H11" s="109"/>
      <c r="I11" s="109"/>
      <c r="J11" s="109"/>
      <c r="K11" s="109"/>
      <c r="L11" s="109"/>
      <c r="M11" s="109"/>
      <c r="N11" s="109"/>
      <c r="O11" s="109"/>
      <c r="P11" s="109"/>
      <c r="Q11" s="109"/>
      <c r="R11" s="109"/>
      <c r="S11" s="109"/>
      <c r="T11" s="109"/>
      <c r="U11" s="109"/>
      <c r="V11" s="109"/>
      <c r="W11" s="109"/>
      <c r="X11" s="2"/>
      <c r="Y11" s="151" t="str">
        <f t="shared" si="0"/>
        <v>-</v>
      </c>
    </row>
    <row r="12" spans="1:26" x14ac:dyDescent="0.25">
      <c r="A12" s="44" t="s">
        <v>71</v>
      </c>
      <c r="B12" s="50" t="s">
        <v>58</v>
      </c>
      <c r="C12" s="114"/>
      <c r="D12" s="109"/>
      <c r="E12" s="109"/>
      <c r="F12" s="109"/>
      <c r="G12" s="109"/>
      <c r="H12" s="109"/>
      <c r="I12" s="109"/>
      <c r="J12" s="109"/>
      <c r="K12" s="109"/>
      <c r="L12" s="109"/>
      <c r="M12" s="109"/>
      <c r="N12" s="109"/>
      <c r="O12" s="109"/>
      <c r="P12" s="109"/>
      <c r="Q12" s="109"/>
      <c r="R12" s="109"/>
      <c r="S12" s="109"/>
      <c r="T12" s="109"/>
      <c r="U12" s="109"/>
      <c r="V12" s="109"/>
      <c r="W12" s="109"/>
      <c r="X12" s="2"/>
      <c r="Y12" s="151" t="str">
        <f t="shared" si="0"/>
        <v>-</v>
      </c>
    </row>
    <row r="13" spans="1:26" x14ac:dyDescent="0.25">
      <c r="A13" s="44" t="s">
        <v>81</v>
      </c>
      <c r="B13" s="52" t="s">
        <v>63</v>
      </c>
      <c r="C13" s="114"/>
      <c r="D13" s="109"/>
      <c r="E13" s="109"/>
      <c r="F13" s="109"/>
      <c r="G13" s="109"/>
      <c r="H13" s="109"/>
      <c r="I13" s="109"/>
      <c r="J13" s="109"/>
      <c r="K13" s="109"/>
      <c r="L13" s="109"/>
      <c r="M13" s="109"/>
      <c r="N13" s="109"/>
      <c r="O13" s="109"/>
      <c r="P13" s="109"/>
      <c r="Q13" s="109"/>
      <c r="R13" s="109"/>
      <c r="S13" s="109"/>
      <c r="T13" s="109"/>
      <c r="U13" s="109"/>
      <c r="V13" s="109"/>
      <c r="W13" s="109"/>
      <c r="X13" s="2"/>
      <c r="Y13" s="151" t="str">
        <f t="shared" si="0"/>
        <v>-</v>
      </c>
    </row>
    <row r="14" spans="1:26" x14ac:dyDescent="0.25">
      <c r="A14" s="44" t="s">
        <v>34</v>
      </c>
      <c r="B14" s="45" t="s">
        <v>56</v>
      </c>
      <c r="C14" s="114" t="s">
        <v>88</v>
      </c>
      <c r="D14" s="109">
        <v>851.36055555555549</v>
      </c>
      <c r="E14" s="109">
        <v>921.41561944444436</v>
      </c>
      <c r="F14" s="109">
        <v>793.34499999999991</v>
      </c>
      <c r="G14" s="109">
        <v>796.60534611111109</v>
      </c>
      <c r="H14" s="109">
        <v>796.60534611111109</v>
      </c>
      <c r="I14" s="109">
        <v>796.60534611111109</v>
      </c>
      <c r="J14" s="109">
        <v>796.60534611111109</v>
      </c>
      <c r="K14" s="109">
        <v>796.60534611111109</v>
      </c>
      <c r="L14" s="109">
        <v>796.60534611111109</v>
      </c>
      <c r="M14" s="109">
        <v>796.60534611111109</v>
      </c>
      <c r="N14" s="109">
        <v>796.60534611111109</v>
      </c>
      <c r="O14" s="109">
        <v>796.60534611111109</v>
      </c>
      <c r="P14" s="109">
        <v>796.60534611111109</v>
      </c>
      <c r="Q14" s="109">
        <v>796.60534611111109</v>
      </c>
      <c r="R14" s="109">
        <v>796.60534611111109</v>
      </c>
      <c r="S14" s="109">
        <v>796.60534611111109</v>
      </c>
      <c r="T14" s="109">
        <v>796.60534611111109</v>
      </c>
      <c r="U14" s="109">
        <v>796.60534611111109</v>
      </c>
      <c r="V14" s="109">
        <v>796.60534611111109</v>
      </c>
      <c r="W14" s="109">
        <v>796.60534611111109</v>
      </c>
      <c r="X14" s="2"/>
      <c r="Y14" s="151">
        <f t="shared" si="0"/>
        <v>805.42060294444468</v>
      </c>
    </row>
    <row r="15" spans="1:26" x14ac:dyDescent="0.25">
      <c r="A15" s="56" t="s">
        <v>82</v>
      </c>
      <c r="B15" s="45" t="s">
        <v>55</v>
      </c>
      <c r="C15" s="114"/>
      <c r="D15" s="109"/>
      <c r="E15" s="109"/>
      <c r="F15" s="109"/>
      <c r="G15" s="109"/>
      <c r="H15" s="109"/>
      <c r="I15" s="109"/>
      <c r="J15" s="109"/>
      <c r="K15" s="109"/>
      <c r="L15" s="109"/>
      <c r="M15" s="109"/>
      <c r="N15" s="109"/>
      <c r="O15" s="109"/>
      <c r="P15" s="109"/>
      <c r="Q15" s="109"/>
      <c r="R15" s="109"/>
      <c r="S15" s="109"/>
      <c r="T15" s="109"/>
      <c r="U15" s="109"/>
      <c r="V15" s="109"/>
      <c r="W15" s="109"/>
      <c r="X15" s="2"/>
      <c r="Y15" s="151" t="str">
        <f t="shared" si="0"/>
        <v>-</v>
      </c>
    </row>
    <row r="16" spans="1:26" x14ac:dyDescent="0.25">
      <c r="A16" s="56" t="s">
        <v>83</v>
      </c>
      <c r="B16" s="45" t="s">
        <v>55</v>
      </c>
      <c r="C16" s="114"/>
      <c r="D16" s="109"/>
      <c r="E16" s="109"/>
      <c r="F16" s="109"/>
      <c r="G16" s="109"/>
      <c r="H16" s="109"/>
      <c r="I16" s="109"/>
      <c r="J16" s="109"/>
      <c r="K16" s="109"/>
      <c r="L16" s="109"/>
      <c r="M16" s="109"/>
      <c r="N16" s="109"/>
      <c r="O16" s="109"/>
      <c r="P16" s="109"/>
      <c r="Q16" s="109"/>
      <c r="R16" s="109"/>
      <c r="S16" s="109"/>
      <c r="T16" s="109"/>
      <c r="U16" s="109"/>
      <c r="V16" s="109"/>
      <c r="W16" s="109"/>
      <c r="X16" s="2"/>
      <c r="Y16" s="151" t="str">
        <f t="shared" si="0"/>
        <v>-</v>
      </c>
    </row>
    <row r="17" spans="1:25" x14ac:dyDescent="0.25">
      <c r="A17" s="56" t="s">
        <v>84</v>
      </c>
      <c r="B17" s="45" t="s">
        <v>55</v>
      </c>
      <c r="C17" s="114"/>
      <c r="D17" s="109"/>
      <c r="E17" s="109"/>
      <c r="F17" s="109"/>
      <c r="G17" s="109"/>
      <c r="H17" s="109"/>
      <c r="I17" s="109"/>
      <c r="J17" s="109"/>
      <c r="K17" s="109"/>
      <c r="L17" s="109"/>
      <c r="M17" s="109"/>
      <c r="N17" s="109"/>
      <c r="O17" s="109"/>
      <c r="P17" s="109"/>
      <c r="Q17" s="109"/>
      <c r="R17" s="109"/>
      <c r="S17" s="109"/>
      <c r="T17" s="109"/>
      <c r="U17" s="109"/>
      <c r="V17" s="109"/>
      <c r="W17" s="109"/>
      <c r="X17" s="2"/>
      <c r="Y17" s="151" t="str">
        <f t="shared" si="0"/>
        <v>-</v>
      </c>
    </row>
    <row r="18" spans="1:25" x14ac:dyDescent="0.25">
      <c r="A18" s="56" t="s">
        <v>85</v>
      </c>
      <c r="B18" s="45" t="s">
        <v>55</v>
      </c>
      <c r="C18" s="114"/>
      <c r="D18" s="109"/>
      <c r="E18" s="109"/>
      <c r="F18" s="109"/>
      <c r="G18" s="109"/>
      <c r="H18" s="109"/>
      <c r="I18" s="109"/>
      <c r="J18" s="109"/>
      <c r="K18" s="109"/>
      <c r="L18" s="109"/>
      <c r="M18" s="109"/>
      <c r="N18" s="109"/>
      <c r="O18" s="109"/>
      <c r="P18" s="109"/>
      <c r="Q18" s="109"/>
      <c r="R18" s="109"/>
      <c r="S18" s="109"/>
      <c r="T18" s="109"/>
      <c r="U18" s="109"/>
      <c r="V18" s="109"/>
      <c r="W18" s="109"/>
      <c r="X18" s="2"/>
      <c r="Y18" s="151" t="str">
        <f t="shared" si="0"/>
        <v>-</v>
      </c>
    </row>
    <row r="19" spans="1:25" x14ac:dyDescent="0.25">
      <c r="A19" s="44" t="s">
        <v>35</v>
      </c>
      <c r="B19" s="45" t="s">
        <v>56</v>
      </c>
      <c r="C19" s="114" t="s">
        <v>88</v>
      </c>
      <c r="D19" s="110">
        <v>3121.1464916666664</v>
      </c>
      <c r="E19" s="110">
        <v>3157.8943527777778</v>
      </c>
      <c r="F19" s="110">
        <v>2937.5030555555554</v>
      </c>
      <c r="G19" s="110">
        <v>3137.9728877777775</v>
      </c>
      <c r="H19" s="110">
        <v>3137.9728877777775</v>
      </c>
      <c r="I19" s="110">
        <v>3137.9728877777775</v>
      </c>
      <c r="J19" s="110">
        <v>3137.9728877777775</v>
      </c>
      <c r="K19" s="110">
        <v>3137.9728877777775</v>
      </c>
      <c r="L19" s="110">
        <v>3137.9728877777775</v>
      </c>
      <c r="M19" s="110">
        <v>3137.9728877777775</v>
      </c>
      <c r="N19" s="110">
        <v>3137.9728877777775</v>
      </c>
      <c r="O19" s="110">
        <v>3137.9728877777775</v>
      </c>
      <c r="P19" s="110">
        <v>3137.9728877777775</v>
      </c>
      <c r="Q19" s="110">
        <v>3137.9728877777775</v>
      </c>
      <c r="R19" s="110">
        <v>3137.9728877777775</v>
      </c>
      <c r="S19" s="110">
        <v>3137.9728877777775</v>
      </c>
      <c r="T19" s="110">
        <v>3137.9728877777775</v>
      </c>
      <c r="U19" s="110">
        <v>3137.9728877777775</v>
      </c>
      <c r="V19" s="110">
        <v>3137.9728877777775</v>
      </c>
      <c r="W19" s="110">
        <v>3137.9728877777775</v>
      </c>
      <c r="X19" s="2"/>
      <c r="Y19" s="151">
        <f t="shared" si="0"/>
        <v>3128.1041496111093</v>
      </c>
    </row>
    <row r="20" spans="1:25" x14ac:dyDescent="0.25">
      <c r="A20" s="44" t="s">
        <v>36</v>
      </c>
      <c r="B20" s="45" t="s">
        <v>56</v>
      </c>
      <c r="C20" s="114" t="s">
        <v>88</v>
      </c>
      <c r="D20" s="110">
        <v>3653.0924999999997</v>
      </c>
      <c r="E20" s="110">
        <v>3468.0533333333337</v>
      </c>
      <c r="F20" s="110">
        <v>3224.0014777777778</v>
      </c>
      <c r="G20" s="110">
        <v>3454.7784394444448</v>
      </c>
      <c r="H20" s="110">
        <v>3454.7784394444448</v>
      </c>
      <c r="I20" s="110">
        <v>3454.7784394444448</v>
      </c>
      <c r="J20" s="110">
        <v>3454.7784394444448</v>
      </c>
      <c r="K20" s="110">
        <v>3454.7784394444448</v>
      </c>
      <c r="L20" s="110">
        <v>3454.7784394444448</v>
      </c>
      <c r="M20" s="110">
        <v>3454.7784394444448</v>
      </c>
      <c r="N20" s="110">
        <v>3454.7784394444448</v>
      </c>
      <c r="O20" s="110">
        <v>3454.7784394444448</v>
      </c>
      <c r="P20" s="110">
        <v>3454.7784394444448</v>
      </c>
      <c r="Q20" s="110">
        <v>3454.7784394444448</v>
      </c>
      <c r="R20" s="110">
        <v>3454.7784394444448</v>
      </c>
      <c r="S20" s="110">
        <v>3454.7784394444448</v>
      </c>
      <c r="T20" s="110">
        <v>3454.7784394444448</v>
      </c>
      <c r="U20" s="110">
        <v>3454.7784394444448</v>
      </c>
      <c r="V20" s="110">
        <v>3454.7784394444448</v>
      </c>
      <c r="W20" s="110">
        <v>3454.7784394444448</v>
      </c>
      <c r="X20" s="2"/>
      <c r="Y20" s="151">
        <f t="shared" si="0"/>
        <v>3453.8190390833342</v>
      </c>
    </row>
    <row r="21" spans="1:25" x14ac:dyDescent="0.25">
      <c r="A21" s="44" t="s">
        <v>39</v>
      </c>
      <c r="B21" s="57" t="s">
        <v>57</v>
      </c>
      <c r="C21" s="114"/>
      <c r="D21" s="109"/>
      <c r="E21" s="109"/>
      <c r="F21" s="109"/>
      <c r="G21" s="109"/>
      <c r="H21" s="109"/>
      <c r="I21" s="109"/>
      <c r="J21" s="109"/>
      <c r="K21" s="109"/>
      <c r="L21" s="109"/>
      <c r="M21" s="109"/>
      <c r="N21" s="109"/>
      <c r="O21" s="109"/>
      <c r="P21" s="109"/>
      <c r="Q21" s="109"/>
      <c r="R21" s="109"/>
      <c r="S21" s="109"/>
      <c r="T21" s="109"/>
      <c r="U21" s="109"/>
      <c r="V21" s="109"/>
      <c r="W21" s="109"/>
      <c r="X21" s="2"/>
      <c r="Y21" s="151" t="str">
        <f t="shared" si="0"/>
        <v>-</v>
      </c>
    </row>
    <row r="22" spans="1:25" x14ac:dyDescent="0.25">
      <c r="A22" s="44" t="s">
        <v>72</v>
      </c>
      <c r="B22" s="45" t="s">
        <v>56</v>
      </c>
      <c r="C22" s="114"/>
      <c r="D22" s="109"/>
      <c r="E22" s="109"/>
      <c r="F22" s="109"/>
      <c r="G22" s="109"/>
      <c r="H22" s="109"/>
      <c r="I22" s="109"/>
      <c r="J22" s="109"/>
      <c r="K22" s="109"/>
      <c r="L22" s="109"/>
      <c r="M22" s="109"/>
      <c r="N22" s="109"/>
      <c r="O22" s="109"/>
      <c r="P22" s="109"/>
      <c r="Q22" s="109"/>
      <c r="R22" s="109"/>
      <c r="S22" s="109"/>
      <c r="T22" s="109"/>
      <c r="U22" s="109"/>
      <c r="V22" s="109"/>
      <c r="W22" s="109"/>
      <c r="X22" s="2"/>
      <c r="Y22" s="151" t="str">
        <f t="shared" si="0"/>
        <v>-</v>
      </c>
    </row>
    <row r="23" spans="1:25" x14ac:dyDescent="0.25">
      <c r="A23" s="44" t="s">
        <v>37</v>
      </c>
      <c r="B23" s="45" t="s">
        <v>56</v>
      </c>
      <c r="C23" s="114" t="s">
        <v>88</v>
      </c>
      <c r="D23" s="109">
        <v>21.986611111111113</v>
      </c>
      <c r="E23" s="109">
        <v>1.1333333333333333</v>
      </c>
      <c r="F23" s="109">
        <v>3.7333333333333334</v>
      </c>
      <c r="G23" s="109">
        <v>23.303841111111115</v>
      </c>
      <c r="H23" s="109">
        <v>23.303841111111115</v>
      </c>
      <c r="I23" s="109">
        <v>23.303841111111115</v>
      </c>
      <c r="J23" s="109">
        <v>23.303841111111115</v>
      </c>
      <c r="K23" s="109">
        <v>23.303841111111115</v>
      </c>
      <c r="L23" s="109">
        <v>23.303841111111115</v>
      </c>
      <c r="M23" s="109">
        <v>23.303841111111115</v>
      </c>
      <c r="N23" s="109">
        <v>23.303841111111115</v>
      </c>
      <c r="O23" s="109">
        <v>23.303841111111115</v>
      </c>
      <c r="P23" s="109">
        <v>23.303841111111115</v>
      </c>
      <c r="Q23" s="109">
        <v>23.303841111111115</v>
      </c>
      <c r="R23" s="109">
        <v>23.303841111111115</v>
      </c>
      <c r="S23" s="109">
        <v>23.303841111111115</v>
      </c>
      <c r="T23" s="109">
        <v>23.303841111111115</v>
      </c>
      <c r="U23" s="109">
        <v>23.303841111111115</v>
      </c>
      <c r="V23" s="109">
        <v>23.303841111111115</v>
      </c>
      <c r="W23" s="109">
        <v>23.303841111111115</v>
      </c>
      <c r="X23" s="2"/>
      <c r="Y23" s="151">
        <f t="shared" si="0"/>
        <v>21.150928833333342</v>
      </c>
    </row>
    <row r="24" spans="1:25" x14ac:dyDescent="0.25">
      <c r="A24" s="111" t="s">
        <v>38</v>
      </c>
      <c r="B24" s="112" t="s">
        <v>58</v>
      </c>
      <c r="C24" s="114" t="s">
        <v>88</v>
      </c>
      <c r="D24" s="113">
        <v>7757.52</v>
      </c>
      <c r="E24" s="113">
        <v>7884.0724999999993</v>
      </c>
      <c r="F24" s="113">
        <v>7411.0455555555554</v>
      </c>
      <c r="G24" s="113">
        <v>7749.4853583333334</v>
      </c>
      <c r="H24" s="113">
        <v>7749.4853583333334</v>
      </c>
      <c r="I24" s="113">
        <v>7749.4853583333334</v>
      </c>
      <c r="J24" s="113">
        <v>7749.4853583333334</v>
      </c>
      <c r="K24" s="113">
        <v>7749.4853583333334</v>
      </c>
      <c r="L24" s="113">
        <v>7749.4853583333334</v>
      </c>
      <c r="M24" s="113">
        <v>7749.4853583333334</v>
      </c>
      <c r="N24" s="113">
        <v>7749.4853583333334</v>
      </c>
      <c r="O24" s="113">
        <v>7749.4853583333334</v>
      </c>
      <c r="P24" s="113">
        <v>7749.4853583333334</v>
      </c>
      <c r="Q24" s="113">
        <v>7749.4853583333334</v>
      </c>
      <c r="R24" s="113">
        <v>7749.4853583333334</v>
      </c>
      <c r="S24" s="113">
        <v>7749.4853583333334</v>
      </c>
      <c r="T24" s="113">
        <v>7749.4853583333334</v>
      </c>
      <c r="U24" s="113">
        <v>7749.4853583333334</v>
      </c>
      <c r="V24" s="113">
        <v>7749.4853583333334</v>
      </c>
      <c r="W24" s="113">
        <v>7749.4853583333334</v>
      </c>
      <c r="X24" s="2"/>
      <c r="Y24" s="151">
        <f t="shared" si="0"/>
        <v>7739.6944573611108</v>
      </c>
    </row>
    <row r="25" spans="1:25" x14ac:dyDescent="0.25">
      <c r="A25" s="44" t="s">
        <v>40</v>
      </c>
      <c r="B25" s="45" t="s">
        <v>59</v>
      </c>
      <c r="C25" s="114"/>
      <c r="D25" s="109"/>
      <c r="E25" s="109"/>
      <c r="F25" s="109"/>
      <c r="G25" s="109"/>
      <c r="H25" s="109"/>
      <c r="I25" s="109"/>
      <c r="J25" s="109"/>
      <c r="K25" s="109"/>
      <c r="L25" s="109"/>
      <c r="M25" s="109"/>
      <c r="N25" s="109"/>
      <c r="O25" s="109"/>
      <c r="P25" s="109"/>
      <c r="Q25" s="109"/>
      <c r="R25" s="109"/>
      <c r="S25" s="109"/>
      <c r="T25" s="109"/>
      <c r="U25" s="109"/>
      <c r="V25" s="109"/>
      <c r="W25" s="109"/>
      <c r="X25" s="2"/>
      <c r="Y25" s="151" t="str">
        <f t="shared" si="0"/>
        <v>-</v>
      </c>
    </row>
    <row r="26" spans="1:25" x14ac:dyDescent="0.25">
      <c r="A26" s="44" t="s">
        <v>73</v>
      </c>
      <c r="B26" s="45" t="s">
        <v>56</v>
      </c>
      <c r="C26" s="114"/>
      <c r="D26" s="109"/>
      <c r="E26" s="109"/>
      <c r="F26" s="109"/>
      <c r="G26" s="109"/>
      <c r="H26" s="109"/>
      <c r="I26" s="109"/>
      <c r="J26" s="109"/>
      <c r="K26" s="109"/>
      <c r="L26" s="109"/>
      <c r="M26" s="109"/>
      <c r="N26" s="109"/>
      <c r="O26" s="109"/>
      <c r="P26" s="109"/>
      <c r="Q26" s="109"/>
      <c r="R26" s="109"/>
      <c r="S26" s="109"/>
      <c r="T26" s="109"/>
      <c r="U26" s="109"/>
      <c r="V26" s="109"/>
      <c r="W26" s="109"/>
      <c r="X26" s="2"/>
      <c r="Y26" s="151" t="str">
        <f t="shared" si="0"/>
        <v>-</v>
      </c>
    </row>
    <row r="27" spans="1:25" x14ac:dyDescent="0.25">
      <c r="A27" s="44" t="s">
        <v>74</v>
      </c>
      <c r="B27" s="45" t="s">
        <v>56</v>
      </c>
      <c r="C27" s="114"/>
      <c r="D27" s="109"/>
      <c r="E27" s="109"/>
      <c r="F27" s="109"/>
      <c r="G27" s="109"/>
      <c r="H27" s="109"/>
      <c r="I27" s="109"/>
      <c r="J27" s="109"/>
      <c r="K27" s="109"/>
      <c r="L27" s="109"/>
      <c r="M27" s="109"/>
      <c r="N27" s="109"/>
      <c r="O27" s="109"/>
      <c r="P27" s="109"/>
      <c r="Q27" s="109"/>
      <c r="R27" s="109"/>
      <c r="S27" s="109"/>
      <c r="T27" s="109"/>
      <c r="U27" s="109"/>
      <c r="V27" s="109"/>
      <c r="W27" s="109"/>
      <c r="X27" s="2"/>
      <c r="Y27" s="151" t="str">
        <f t="shared" si="0"/>
        <v>-</v>
      </c>
    </row>
    <row r="28" spans="1:25" x14ac:dyDescent="0.25">
      <c r="A28" s="44" t="s">
        <v>75</v>
      </c>
      <c r="B28" s="45" t="s">
        <v>56</v>
      </c>
      <c r="C28" s="114"/>
      <c r="D28" s="109"/>
      <c r="E28" s="109"/>
      <c r="F28" s="109"/>
      <c r="G28" s="109"/>
      <c r="H28" s="109"/>
      <c r="I28" s="109"/>
      <c r="J28" s="109"/>
      <c r="K28" s="109"/>
      <c r="L28" s="109"/>
      <c r="M28" s="109"/>
      <c r="N28" s="109"/>
      <c r="O28" s="109"/>
      <c r="P28" s="109"/>
      <c r="Q28" s="109"/>
      <c r="R28" s="109"/>
      <c r="S28" s="109"/>
      <c r="T28" s="109"/>
      <c r="U28" s="109"/>
      <c r="V28" s="109"/>
      <c r="W28" s="109"/>
      <c r="X28" s="2"/>
      <c r="Y28" s="151" t="str">
        <f t="shared" si="0"/>
        <v>-</v>
      </c>
    </row>
    <row r="29" spans="1:25" x14ac:dyDescent="0.25">
      <c r="A29" s="44" t="s">
        <v>41</v>
      </c>
      <c r="B29" s="51" t="s">
        <v>60</v>
      </c>
      <c r="C29" s="114"/>
      <c r="D29" s="109"/>
      <c r="E29" s="109"/>
      <c r="F29" s="109"/>
      <c r="G29" s="109"/>
      <c r="H29" s="109"/>
      <c r="I29" s="109"/>
      <c r="J29" s="109"/>
      <c r="K29" s="109"/>
      <c r="L29" s="109"/>
      <c r="M29" s="109"/>
      <c r="N29" s="109"/>
      <c r="O29" s="109"/>
      <c r="P29" s="109"/>
      <c r="Q29" s="109"/>
      <c r="R29" s="109"/>
      <c r="S29" s="109"/>
      <c r="T29" s="109"/>
      <c r="U29" s="109"/>
      <c r="V29" s="109"/>
      <c r="W29" s="109"/>
      <c r="X29" s="2"/>
      <c r="Y29" s="151" t="str">
        <f t="shared" si="0"/>
        <v>-</v>
      </c>
    </row>
    <row r="30" spans="1:25" x14ac:dyDescent="0.25">
      <c r="A30" s="44" t="s">
        <v>76</v>
      </c>
      <c r="B30" s="51" t="s">
        <v>57</v>
      </c>
      <c r="C30" s="114"/>
      <c r="D30" s="109"/>
      <c r="E30" s="109"/>
      <c r="F30" s="109"/>
      <c r="G30" s="109"/>
      <c r="H30" s="109"/>
      <c r="I30" s="109"/>
      <c r="J30" s="109"/>
      <c r="K30" s="109"/>
      <c r="L30" s="109"/>
      <c r="M30" s="109"/>
      <c r="N30" s="109"/>
      <c r="O30" s="109"/>
      <c r="P30" s="109"/>
      <c r="Q30" s="109"/>
      <c r="R30" s="109"/>
      <c r="S30" s="109"/>
      <c r="T30" s="109"/>
      <c r="U30" s="109"/>
      <c r="V30" s="109"/>
      <c r="W30" s="109"/>
      <c r="X30" s="2"/>
      <c r="Y30" s="151" t="str">
        <f t="shared" si="0"/>
        <v>-</v>
      </c>
    </row>
    <row r="31" spans="1:25" x14ac:dyDescent="0.25">
      <c r="A31" s="44" t="s">
        <v>86</v>
      </c>
      <c r="B31" s="45" t="s">
        <v>55</v>
      </c>
      <c r="C31" s="114" t="s">
        <v>88</v>
      </c>
      <c r="D31" s="109">
        <v>221.29177222222222</v>
      </c>
      <c r="E31" s="109">
        <v>244.03194444444446</v>
      </c>
      <c r="F31" s="109">
        <v>248.09916666666669</v>
      </c>
      <c r="G31" s="109">
        <v>251.81902111111111</v>
      </c>
      <c r="H31" s="109">
        <v>251.81902111111111</v>
      </c>
      <c r="I31" s="109">
        <v>251.81902111111111</v>
      </c>
      <c r="J31" s="109">
        <v>251.81902111111111</v>
      </c>
      <c r="K31" s="109">
        <v>251.81902111111111</v>
      </c>
      <c r="L31" s="109">
        <v>251.81902111111111</v>
      </c>
      <c r="M31" s="109">
        <v>251.81902111111111</v>
      </c>
      <c r="N31" s="109">
        <v>251.81902111111111</v>
      </c>
      <c r="O31" s="109">
        <v>251.81902111111111</v>
      </c>
      <c r="P31" s="109">
        <v>251.81902111111111</v>
      </c>
      <c r="Q31" s="109">
        <v>251.81902111111111</v>
      </c>
      <c r="R31" s="109">
        <v>251.81902111111111</v>
      </c>
      <c r="S31" s="109">
        <v>251.81902111111111</v>
      </c>
      <c r="T31" s="109">
        <v>251.81902111111111</v>
      </c>
      <c r="U31" s="109">
        <v>251.81902111111111</v>
      </c>
      <c r="V31" s="109">
        <v>251.81902111111111</v>
      </c>
      <c r="W31" s="109">
        <v>251.81902111111111</v>
      </c>
      <c r="X31" s="2"/>
      <c r="Y31" s="151">
        <f t="shared" si="0"/>
        <v>249.71731211111108</v>
      </c>
    </row>
    <row r="32" spans="1:25" x14ac:dyDescent="0.25">
      <c r="A32" s="44" t="s">
        <v>42</v>
      </c>
      <c r="B32" s="51" t="s">
        <v>60</v>
      </c>
      <c r="C32" s="114" t="s">
        <v>88</v>
      </c>
      <c r="D32" s="109">
        <v>64.996111111111119</v>
      </c>
      <c r="E32" s="109">
        <v>0</v>
      </c>
      <c r="F32" s="109">
        <v>0</v>
      </c>
      <c r="G32" s="109">
        <v>111.85489222222222</v>
      </c>
      <c r="H32" s="109">
        <v>111.85489222222222</v>
      </c>
      <c r="I32" s="109">
        <v>111.85489222222222</v>
      </c>
      <c r="J32" s="109">
        <v>111.85489222222222</v>
      </c>
      <c r="K32" s="109">
        <v>111.85489222222222</v>
      </c>
      <c r="L32" s="109">
        <v>111.85489222222222</v>
      </c>
      <c r="M32" s="109">
        <v>111.85489222222222</v>
      </c>
      <c r="N32" s="109">
        <v>111.85489222222222</v>
      </c>
      <c r="O32" s="109">
        <v>111.85489222222222</v>
      </c>
      <c r="P32" s="109">
        <v>111.85489222222222</v>
      </c>
      <c r="Q32" s="109">
        <v>111.85489222222222</v>
      </c>
      <c r="R32" s="109">
        <v>111.85489222222222</v>
      </c>
      <c r="S32" s="109">
        <v>111.85489222222222</v>
      </c>
      <c r="T32" s="109">
        <v>111.85489222222222</v>
      </c>
      <c r="U32" s="109">
        <v>111.85489222222222</v>
      </c>
      <c r="V32" s="109">
        <v>111.85489222222222</v>
      </c>
      <c r="W32" s="109">
        <v>111.85489222222222</v>
      </c>
      <c r="X32" s="2"/>
      <c r="Y32" s="151">
        <f t="shared" si="0"/>
        <v>98.326463944444413</v>
      </c>
    </row>
    <row r="33" spans="1:25" x14ac:dyDescent="0.25">
      <c r="A33" s="44" t="s">
        <v>54</v>
      </c>
      <c r="B33" s="45" t="s">
        <v>56</v>
      </c>
      <c r="C33" s="114" t="s">
        <v>88</v>
      </c>
      <c r="D33" s="109">
        <v>575.81194444444441</v>
      </c>
      <c r="E33" s="109">
        <v>580.59861111111104</v>
      </c>
      <c r="F33" s="109">
        <v>499.24888888888893</v>
      </c>
      <c r="G33" s="109">
        <v>565.82727777777768</v>
      </c>
      <c r="H33" s="109">
        <v>565.82727777777768</v>
      </c>
      <c r="I33" s="109">
        <v>565.82727777777768</v>
      </c>
      <c r="J33" s="109">
        <v>565.82727777777768</v>
      </c>
      <c r="K33" s="109">
        <v>565.82727777777768</v>
      </c>
      <c r="L33" s="109">
        <v>565.82727777777768</v>
      </c>
      <c r="M33" s="109">
        <v>565.82727777777768</v>
      </c>
      <c r="N33" s="109">
        <v>565.82727777777768</v>
      </c>
      <c r="O33" s="109">
        <v>565.82727777777768</v>
      </c>
      <c r="P33" s="109">
        <v>565.82727777777768</v>
      </c>
      <c r="Q33" s="109">
        <v>565.82727777777768</v>
      </c>
      <c r="R33" s="109">
        <v>565.82727777777768</v>
      </c>
      <c r="S33" s="109">
        <v>565.82727777777768</v>
      </c>
      <c r="T33" s="109">
        <v>565.82727777777768</v>
      </c>
      <c r="U33" s="109">
        <v>565.82727777777768</v>
      </c>
      <c r="V33" s="109">
        <v>565.82727777777768</v>
      </c>
      <c r="W33" s="109">
        <v>565.82727777777768</v>
      </c>
      <c r="X33" s="2"/>
      <c r="Y33" s="151">
        <f t="shared" si="0"/>
        <v>563.73615833333338</v>
      </c>
    </row>
    <row r="34" spans="1:25" x14ac:dyDescent="0.25">
      <c r="A34" s="44" t="s">
        <v>43</v>
      </c>
      <c r="B34" s="44"/>
      <c r="C34" s="114"/>
      <c r="D34" s="109"/>
      <c r="E34" s="109"/>
      <c r="F34" s="109"/>
      <c r="G34" s="109"/>
      <c r="H34" s="109"/>
      <c r="I34" s="109"/>
      <c r="J34" s="109"/>
      <c r="K34" s="109"/>
      <c r="L34" s="109"/>
      <c r="M34" s="109"/>
      <c r="N34" s="109"/>
      <c r="O34" s="109"/>
      <c r="P34" s="109"/>
      <c r="Q34" s="109"/>
      <c r="R34" s="109"/>
      <c r="S34" s="109"/>
      <c r="T34" s="109"/>
      <c r="U34" s="109"/>
      <c r="V34" s="109"/>
      <c r="W34" s="109"/>
      <c r="X34" s="2"/>
      <c r="Y34" s="151" t="str">
        <f t="shared" si="0"/>
        <v>-</v>
      </c>
    </row>
    <row r="35" spans="1:25" x14ac:dyDescent="0.25">
      <c r="A35" s="44" t="s">
        <v>77</v>
      </c>
      <c r="B35" s="45" t="s">
        <v>56</v>
      </c>
      <c r="C35" s="114" t="s">
        <v>88</v>
      </c>
      <c r="D35" s="109">
        <v>64.579722222222216</v>
      </c>
      <c r="E35" s="109">
        <v>56.487941666666664</v>
      </c>
      <c r="F35" s="109">
        <v>49.259444444444441</v>
      </c>
      <c r="G35" s="109">
        <v>60.035777777777774</v>
      </c>
      <c r="H35" s="109">
        <v>60.035777777777774</v>
      </c>
      <c r="I35" s="109">
        <v>60.035777777777774</v>
      </c>
      <c r="J35" s="109">
        <v>60.035777777777774</v>
      </c>
      <c r="K35" s="109">
        <v>60.035777777777774</v>
      </c>
      <c r="L35" s="109">
        <v>60.035777777777774</v>
      </c>
      <c r="M35" s="109">
        <v>60.035777777777774</v>
      </c>
      <c r="N35" s="109">
        <v>60.035777777777774</v>
      </c>
      <c r="O35" s="109">
        <v>60.035777777777774</v>
      </c>
      <c r="P35" s="109">
        <v>60.035777777777774</v>
      </c>
      <c r="Q35" s="109">
        <v>60.035777777777774</v>
      </c>
      <c r="R35" s="109">
        <v>60.035777777777774</v>
      </c>
      <c r="S35" s="109">
        <v>60.035777777777774</v>
      </c>
      <c r="T35" s="109">
        <v>60.035777777777774</v>
      </c>
      <c r="U35" s="109">
        <v>60.035777777777774</v>
      </c>
      <c r="V35" s="109">
        <v>60.035777777777774</v>
      </c>
      <c r="W35" s="109">
        <v>60.035777777777774</v>
      </c>
      <c r="X35" s="2"/>
      <c r="Y35" s="151">
        <f t="shared" si="0"/>
        <v>59.546766527777777</v>
      </c>
    </row>
    <row r="36" spans="1:25" x14ac:dyDescent="0.25">
      <c r="A36" s="44" t="s">
        <v>44</v>
      </c>
      <c r="B36" s="45" t="s">
        <v>56</v>
      </c>
      <c r="C36" s="114"/>
      <c r="D36" s="109"/>
      <c r="E36" s="109"/>
      <c r="F36" s="109"/>
      <c r="G36" s="109"/>
      <c r="H36" s="109"/>
      <c r="I36" s="109"/>
      <c r="J36" s="109"/>
      <c r="K36" s="109"/>
      <c r="L36" s="109"/>
      <c r="M36" s="109"/>
      <c r="N36" s="109"/>
      <c r="O36" s="109"/>
      <c r="P36" s="109"/>
      <c r="Q36" s="109"/>
      <c r="R36" s="109"/>
      <c r="S36" s="109"/>
      <c r="T36" s="109"/>
      <c r="U36" s="109"/>
      <c r="V36" s="109"/>
      <c r="W36" s="109"/>
      <c r="X36" s="2"/>
      <c r="Y36" s="151" t="str">
        <f t="shared" si="0"/>
        <v>-</v>
      </c>
    </row>
    <row r="37" spans="1:25" x14ac:dyDescent="0.25">
      <c r="A37" s="44" t="s">
        <v>45</v>
      </c>
      <c r="B37" s="112" t="s">
        <v>58</v>
      </c>
      <c r="C37" s="114"/>
      <c r="D37" s="109"/>
      <c r="E37" s="109"/>
      <c r="F37" s="109"/>
      <c r="G37" s="109"/>
      <c r="H37" s="109"/>
      <c r="I37" s="109"/>
      <c r="J37" s="109"/>
      <c r="K37" s="109"/>
      <c r="L37" s="109"/>
      <c r="M37" s="109"/>
      <c r="N37" s="109"/>
      <c r="O37" s="109"/>
      <c r="P37" s="109"/>
      <c r="Q37" s="109"/>
      <c r="R37" s="109"/>
      <c r="S37" s="109"/>
      <c r="T37" s="109"/>
      <c r="U37" s="109"/>
      <c r="V37" s="109"/>
      <c r="W37" s="109"/>
      <c r="X37" s="2"/>
      <c r="Y37" s="151" t="str">
        <f t="shared" si="0"/>
        <v>-</v>
      </c>
    </row>
    <row r="38" spans="1:25" x14ac:dyDescent="0.25">
      <c r="A38" s="44" t="s">
        <v>46</v>
      </c>
      <c r="B38" s="52" t="s">
        <v>63</v>
      </c>
      <c r="C38" s="114"/>
      <c r="D38" s="109"/>
      <c r="E38" s="109"/>
      <c r="F38" s="109"/>
      <c r="G38" s="109"/>
      <c r="H38" s="109"/>
      <c r="I38" s="109"/>
      <c r="J38" s="109"/>
      <c r="K38" s="109"/>
      <c r="L38" s="109"/>
      <c r="M38" s="109"/>
      <c r="N38" s="109"/>
      <c r="O38" s="109"/>
      <c r="P38" s="109"/>
      <c r="Q38" s="109"/>
      <c r="R38" s="109"/>
      <c r="S38" s="109"/>
      <c r="T38" s="109"/>
      <c r="U38" s="109"/>
      <c r="V38" s="109"/>
      <c r="W38" s="109"/>
      <c r="X38" s="2"/>
      <c r="Y38" s="151" t="str">
        <f t="shared" si="0"/>
        <v>-</v>
      </c>
    </row>
    <row r="39" spans="1:25" x14ac:dyDescent="0.25">
      <c r="A39" s="44" t="s">
        <v>47</v>
      </c>
      <c r="B39" s="52" t="s">
        <v>63</v>
      </c>
      <c r="C39" s="114"/>
      <c r="D39" s="109"/>
      <c r="E39" s="109"/>
      <c r="F39" s="109"/>
      <c r="G39" s="109"/>
      <c r="H39" s="109"/>
      <c r="I39" s="109"/>
      <c r="J39" s="109"/>
      <c r="K39" s="109"/>
      <c r="L39" s="109"/>
      <c r="M39" s="109"/>
      <c r="N39" s="109"/>
      <c r="O39" s="109"/>
      <c r="P39" s="109"/>
      <c r="Q39" s="109"/>
      <c r="R39" s="109"/>
      <c r="S39" s="109"/>
      <c r="T39" s="109"/>
      <c r="U39" s="109"/>
      <c r="V39" s="109"/>
      <c r="W39" s="109"/>
      <c r="X39" s="2"/>
      <c r="Y39" s="151" t="str">
        <f t="shared" si="0"/>
        <v>-</v>
      </c>
    </row>
    <row r="40" spans="1:25" x14ac:dyDescent="0.25">
      <c r="A40" s="44" t="s">
        <v>48</v>
      </c>
      <c r="B40" s="45" t="s">
        <v>56</v>
      </c>
      <c r="C40" s="114" t="s">
        <v>88</v>
      </c>
      <c r="D40" s="109">
        <v>0</v>
      </c>
      <c r="E40" s="109">
        <v>0</v>
      </c>
      <c r="F40" s="109">
        <v>0</v>
      </c>
      <c r="G40" s="109">
        <v>1368.9678622222223</v>
      </c>
      <c r="H40" s="109">
        <v>1368.9678622222223</v>
      </c>
      <c r="I40" s="109">
        <v>1368.9678622222223</v>
      </c>
      <c r="J40" s="109">
        <v>1368.9678622222223</v>
      </c>
      <c r="K40" s="109">
        <v>1368.9678622222223</v>
      </c>
      <c r="L40" s="109">
        <v>1368.9678622222223</v>
      </c>
      <c r="M40" s="109">
        <v>1368.9678622222223</v>
      </c>
      <c r="N40" s="109">
        <v>1368.9678622222223</v>
      </c>
      <c r="O40" s="109">
        <v>1368.9678622222223</v>
      </c>
      <c r="P40" s="109">
        <v>1368.9678622222223</v>
      </c>
      <c r="Q40" s="109">
        <v>1368.9678622222223</v>
      </c>
      <c r="R40" s="109">
        <v>1368.9678622222223</v>
      </c>
      <c r="S40" s="109">
        <v>1368.9678622222223</v>
      </c>
      <c r="T40" s="109">
        <v>1368.9678622222223</v>
      </c>
      <c r="U40" s="109">
        <v>1368.9678622222223</v>
      </c>
      <c r="V40" s="109">
        <v>1368.9678622222223</v>
      </c>
      <c r="W40" s="109">
        <v>1368.9678622222223</v>
      </c>
      <c r="X40" s="2"/>
      <c r="Y40" s="151">
        <f t="shared" si="0"/>
        <v>1163.6226828888891</v>
      </c>
    </row>
    <row r="41" spans="1:25" x14ac:dyDescent="0.25">
      <c r="A41" s="44" t="s">
        <v>49</v>
      </c>
      <c r="B41" s="51" t="s">
        <v>60</v>
      </c>
      <c r="C41" s="114" t="s">
        <v>88</v>
      </c>
      <c r="D41" s="109">
        <v>1321.6547222222223</v>
      </c>
      <c r="E41" s="109">
        <v>1450.1822222222222</v>
      </c>
      <c r="F41" s="109">
        <v>1386.2452777777776</v>
      </c>
      <c r="G41" s="109">
        <v>1393.7255555555555</v>
      </c>
      <c r="H41" s="109">
        <v>1393.7255555555555</v>
      </c>
      <c r="I41" s="109">
        <v>1393.7255555555555</v>
      </c>
      <c r="J41" s="109">
        <v>1393.7255555555555</v>
      </c>
      <c r="K41" s="109">
        <v>1393.7255555555555</v>
      </c>
      <c r="L41" s="109">
        <v>1393.7255555555555</v>
      </c>
      <c r="M41" s="109">
        <v>1393.7255555555555</v>
      </c>
      <c r="N41" s="109">
        <v>1393.7255555555555</v>
      </c>
      <c r="O41" s="109">
        <v>1393.7255555555555</v>
      </c>
      <c r="P41" s="109">
        <v>1393.7255555555555</v>
      </c>
      <c r="Q41" s="109">
        <v>1393.7255555555555</v>
      </c>
      <c r="R41" s="109">
        <v>1393.7255555555555</v>
      </c>
      <c r="S41" s="109">
        <v>1393.7255555555555</v>
      </c>
      <c r="T41" s="109">
        <v>1393.7255555555555</v>
      </c>
      <c r="U41" s="109">
        <v>1393.7255555555555</v>
      </c>
      <c r="V41" s="109">
        <v>1393.7255555555555</v>
      </c>
      <c r="W41" s="109">
        <v>1393.7255555555555</v>
      </c>
      <c r="X41" s="2"/>
      <c r="Y41" s="151">
        <f t="shared" si="0"/>
        <v>1392.5708333333337</v>
      </c>
    </row>
    <row r="42" spans="1:25" x14ac:dyDescent="0.25">
      <c r="A42" s="44" t="s">
        <v>78</v>
      </c>
      <c r="B42" s="51" t="s">
        <v>58</v>
      </c>
      <c r="C42" s="114"/>
      <c r="D42" s="109"/>
      <c r="E42" s="109"/>
      <c r="F42" s="109"/>
      <c r="G42" s="109"/>
      <c r="H42" s="109"/>
      <c r="I42" s="109"/>
      <c r="J42" s="109"/>
      <c r="K42" s="109"/>
      <c r="L42" s="109"/>
      <c r="M42" s="109"/>
      <c r="N42" s="109"/>
      <c r="O42" s="109"/>
      <c r="P42" s="109"/>
      <c r="Q42" s="109"/>
      <c r="R42" s="109"/>
      <c r="S42" s="109"/>
      <c r="T42" s="109"/>
      <c r="U42" s="109"/>
      <c r="V42" s="109"/>
      <c r="W42" s="109"/>
      <c r="X42" s="2"/>
      <c r="Y42" s="151" t="str">
        <f t="shared" si="0"/>
        <v>-</v>
      </c>
    </row>
    <row r="43" spans="1:25" x14ac:dyDescent="0.25">
      <c r="A43" s="44" t="s">
        <v>79</v>
      </c>
      <c r="B43" s="45" t="s">
        <v>61</v>
      </c>
      <c r="C43" s="114"/>
      <c r="D43" s="109"/>
      <c r="E43" s="109"/>
      <c r="F43" s="109"/>
      <c r="G43" s="109"/>
      <c r="H43" s="109"/>
      <c r="I43" s="109"/>
      <c r="J43" s="109"/>
      <c r="K43" s="109"/>
      <c r="L43" s="109"/>
      <c r="M43" s="109"/>
      <c r="N43" s="109"/>
      <c r="O43" s="109"/>
      <c r="P43" s="109"/>
      <c r="Q43" s="109"/>
      <c r="R43" s="109"/>
      <c r="S43" s="109"/>
      <c r="T43" s="109"/>
      <c r="U43" s="109"/>
      <c r="V43" s="109"/>
      <c r="W43" s="109"/>
      <c r="X43" s="2"/>
      <c r="Y43" s="151" t="str">
        <f t="shared" si="0"/>
        <v>-</v>
      </c>
    </row>
    <row r="44" spans="1:25" x14ac:dyDescent="0.25">
      <c r="A44" s="44" t="s">
        <v>80</v>
      </c>
      <c r="B44" s="45" t="s">
        <v>56</v>
      </c>
      <c r="C44" s="114" t="s">
        <v>88</v>
      </c>
      <c r="D44" s="109">
        <v>3017.8666666666668</v>
      </c>
      <c r="E44" s="109">
        <v>3078.4611111111108</v>
      </c>
      <c r="F44" s="109">
        <v>2765.7895222222219</v>
      </c>
      <c r="G44" s="109">
        <v>3000.2460561111111</v>
      </c>
      <c r="H44" s="109">
        <v>3000.2460561111111</v>
      </c>
      <c r="I44" s="109">
        <v>3000.2460561111111</v>
      </c>
      <c r="J44" s="109">
        <v>3000.2460561111111</v>
      </c>
      <c r="K44" s="109">
        <v>3000.2460561111111</v>
      </c>
      <c r="L44" s="109">
        <v>3000.2460561111111</v>
      </c>
      <c r="M44" s="109">
        <v>3000.2460561111111</v>
      </c>
      <c r="N44" s="109">
        <v>3000.2460561111111</v>
      </c>
      <c r="O44" s="109">
        <v>3000.2460561111111</v>
      </c>
      <c r="P44" s="109">
        <v>3000.2460561111111</v>
      </c>
      <c r="Q44" s="109">
        <v>3000.2460561111111</v>
      </c>
      <c r="R44" s="109">
        <v>3000.2460561111111</v>
      </c>
      <c r="S44" s="109">
        <v>3000.2460561111111</v>
      </c>
      <c r="T44" s="109">
        <v>3000.2460561111111</v>
      </c>
      <c r="U44" s="109">
        <v>3000.2460561111111</v>
      </c>
      <c r="V44" s="109">
        <v>3000.2460561111111</v>
      </c>
      <c r="W44" s="109">
        <v>3000.2460561111111</v>
      </c>
      <c r="X44" s="2"/>
      <c r="Y44" s="151">
        <f t="shared" si="0"/>
        <v>2993.3150126944429</v>
      </c>
    </row>
    <row r="45" spans="1:25" x14ac:dyDescent="0.25">
      <c r="A45" s="44" t="s">
        <v>50</v>
      </c>
      <c r="B45" s="45" t="s">
        <v>55</v>
      </c>
      <c r="C45" s="114"/>
      <c r="D45" s="109"/>
      <c r="E45" s="109"/>
      <c r="F45" s="109"/>
      <c r="G45" s="109"/>
      <c r="H45" s="109"/>
      <c r="I45" s="109"/>
      <c r="J45" s="109"/>
      <c r="K45" s="109"/>
      <c r="L45" s="109"/>
      <c r="M45" s="109"/>
      <c r="N45" s="109"/>
      <c r="O45" s="109"/>
      <c r="P45" s="109"/>
      <c r="Q45" s="109"/>
      <c r="R45" s="109"/>
      <c r="S45" s="109"/>
      <c r="T45" s="109"/>
      <c r="U45" s="109"/>
      <c r="V45" s="109"/>
      <c r="W45" s="109"/>
      <c r="X45" s="2"/>
      <c r="Y45" s="151" t="str">
        <f t="shared" si="0"/>
        <v>-</v>
      </c>
    </row>
    <row r="46" spans="1:25" x14ac:dyDescent="0.25">
      <c r="A46" s="44" t="s">
        <v>51</v>
      </c>
      <c r="B46" s="45" t="s">
        <v>55</v>
      </c>
      <c r="C46" s="114"/>
      <c r="D46" s="109"/>
      <c r="E46" s="109"/>
      <c r="F46" s="109"/>
      <c r="G46" s="109"/>
      <c r="H46" s="109"/>
      <c r="I46" s="109"/>
      <c r="J46" s="109"/>
      <c r="K46" s="109"/>
      <c r="L46" s="109"/>
      <c r="M46" s="109"/>
      <c r="N46" s="109"/>
      <c r="O46" s="109"/>
      <c r="P46" s="109"/>
      <c r="Q46" s="109"/>
      <c r="R46" s="109"/>
      <c r="S46" s="109"/>
      <c r="T46" s="109"/>
      <c r="U46" s="109"/>
      <c r="V46" s="109"/>
      <c r="W46" s="109"/>
      <c r="X46" s="2"/>
      <c r="Y46" s="151" t="str">
        <f t="shared" si="0"/>
        <v>-</v>
      </c>
    </row>
    <row r="47" spans="1:25" x14ac:dyDescent="0.25">
      <c r="A47" s="44" t="s">
        <v>52</v>
      </c>
      <c r="B47" s="45" t="s">
        <v>55</v>
      </c>
      <c r="C47" s="114"/>
      <c r="D47" s="109"/>
      <c r="E47" s="109"/>
      <c r="F47" s="109"/>
      <c r="G47" s="109"/>
      <c r="H47" s="109"/>
      <c r="I47" s="109"/>
      <c r="J47" s="109"/>
      <c r="K47" s="109"/>
      <c r="L47" s="109"/>
      <c r="M47" s="109"/>
      <c r="N47" s="109"/>
      <c r="O47" s="109"/>
      <c r="P47" s="109"/>
      <c r="Q47" s="109"/>
      <c r="R47" s="109"/>
      <c r="S47" s="109"/>
      <c r="T47" s="109"/>
      <c r="U47" s="109"/>
      <c r="V47" s="109"/>
      <c r="W47" s="109"/>
      <c r="X47" s="2"/>
      <c r="Y47" s="151" t="str">
        <f t="shared" si="0"/>
        <v>-</v>
      </c>
    </row>
    <row r="48" spans="1:25" x14ac:dyDescent="0.25">
      <c r="A48" s="44" t="s">
        <v>53</v>
      </c>
      <c r="B48" s="45" t="s">
        <v>56</v>
      </c>
      <c r="C48" s="114"/>
      <c r="D48" s="109"/>
      <c r="E48" s="109"/>
      <c r="F48" s="109"/>
      <c r="G48" s="109"/>
      <c r="H48" s="109"/>
      <c r="I48" s="109"/>
      <c r="J48" s="109"/>
      <c r="K48" s="109"/>
      <c r="L48" s="109"/>
      <c r="M48" s="109"/>
      <c r="N48" s="109"/>
      <c r="O48" s="109"/>
      <c r="P48" s="109"/>
      <c r="Q48" s="109"/>
      <c r="R48" s="109"/>
      <c r="S48" s="109"/>
      <c r="T48" s="109"/>
      <c r="U48" s="109"/>
      <c r="V48" s="109"/>
      <c r="W48" s="109"/>
      <c r="X48" s="2"/>
      <c r="Y48" s="151" t="str">
        <f t="shared" si="0"/>
        <v>-</v>
      </c>
    </row>
    <row r="49" spans="1:25" x14ac:dyDescent="0.25">
      <c r="C49" s="34"/>
      <c r="D49" s="38"/>
      <c r="E49" s="38"/>
      <c r="F49" s="38"/>
      <c r="G49" s="38"/>
      <c r="H49" s="38"/>
      <c r="I49" s="38"/>
      <c r="J49" s="38"/>
      <c r="K49" s="38"/>
      <c r="L49" s="38"/>
      <c r="M49" s="38"/>
      <c r="N49" s="38"/>
      <c r="O49" s="38"/>
      <c r="P49" s="38"/>
      <c r="Q49" s="38"/>
      <c r="R49" s="38"/>
      <c r="S49" s="38"/>
      <c r="T49" s="38"/>
      <c r="U49" s="38"/>
      <c r="V49" s="38"/>
      <c r="W49" s="38"/>
      <c r="Y49" s="152"/>
    </row>
    <row r="50" spans="1:25" x14ac:dyDescent="0.25">
      <c r="C50" s="34"/>
      <c r="D50" s="38">
        <f>SUM(D2:D48)</f>
        <v>26456.977183333336</v>
      </c>
      <c r="E50" s="38">
        <f t="shared" ref="E50:W50" si="1">SUM(E2:E48)</f>
        <v>25130.862380555554</v>
      </c>
      <c r="F50" s="38">
        <f t="shared" si="1"/>
        <v>21768.07003333333</v>
      </c>
      <c r="G50" s="38">
        <f t="shared" si="1"/>
        <v>26641.100873333336</v>
      </c>
      <c r="H50" s="38">
        <f t="shared" si="1"/>
        <v>26641.100873333336</v>
      </c>
      <c r="I50" s="38">
        <f t="shared" si="1"/>
        <v>26641.100873333336</v>
      </c>
      <c r="J50" s="38">
        <f t="shared" si="1"/>
        <v>26641.100873333336</v>
      </c>
      <c r="K50" s="38">
        <f t="shared" si="1"/>
        <v>26641.100873333336</v>
      </c>
      <c r="L50" s="38">
        <f t="shared" si="1"/>
        <v>26641.100873333336</v>
      </c>
      <c r="M50" s="38">
        <f t="shared" si="1"/>
        <v>26641.100873333336</v>
      </c>
      <c r="N50" s="38">
        <f t="shared" si="1"/>
        <v>26641.100873333336</v>
      </c>
      <c r="O50" s="38">
        <f t="shared" si="1"/>
        <v>26641.100873333336</v>
      </c>
      <c r="P50" s="38">
        <f t="shared" si="1"/>
        <v>26641.100873333336</v>
      </c>
      <c r="Q50" s="38">
        <f t="shared" si="1"/>
        <v>26641.100873333336</v>
      </c>
      <c r="R50" s="38">
        <f t="shared" si="1"/>
        <v>26641.100873333336</v>
      </c>
      <c r="S50" s="38">
        <f t="shared" si="1"/>
        <v>26641.100873333336</v>
      </c>
      <c r="T50" s="38">
        <f t="shared" si="1"/>
        <v>26641.100873333336</v>
      </c>
      <c r="U50" s="38">
        <f t="shared" si="1"/>
        <v>26641.100873333336</v>
      </c>
      <c r="V50" s="38">
        <f t="shared" si="1"/>
        <v>26641.100873333336</v>
      </c>
      <c r="W50" s="38">
        <f t="shared" si="1"/>
        <v>26641.100873333336</v>
      </c>
      <c r="X50" s="38"/>
      <c r="Y50" s="152"/>
    </row>
    <row r="51" spans="1:25" x14ac:dyDescent="0.25">
      <c r="C51" s="34"/>
      <c r="D51" s="38"/>
      <c r="E51" s="38"/>
      <c r="F51" s="38"/>
      <c r="G51" s="38"/>
      <c r="H51" s="38"/>
      <c r="I51" s="38"/>
      <c r="J51" s="38"/>
      <c r="K51" s="38"/>
      <c r="L51" s="38"/>
      <c r="M51" s="38"/>
      <c r="N51" s="38"/>
      <c r="O51" s="38"/>
      <c r="P51" s="38"/>
      <c r="Q51" s="38"/>
      <c r="R51" s="38"/>
      <c r="S51" s="38"/>
      <c r="T51" s="38"/>
      <c r="U51" s="38"/>
      <c r="V51" s="38"/>
      <c r="W51" s="38"/>
    </row>
    <row r="52" spans="1:25" x14ac:dyDescent="0.25">
      <c r="A52" s="2" t="s">
        <v>155</v>
      </c>
      <c r="C52" s="34"/>
      <c r="D52" s="38"/>
      <c r="E52" s="38"/>
      <c r="F52" s="38"/>
      <c r="G52" s="38"/>
      <c r="H52" s="38"/>
      <c r="I52" s="38"/>
      <c r="J52" s="38"/>
      <c r="K52" s="38"/>
      <c r="L52" s="38"/>
      <c r="M52" s="38"/>
      <c r="N52" s="38"/>
      <c r="O52" s="38"/>
      <c r="P52" s="38"/>
      <c r="Q52" s="38"/>
      <c r="R52" s="38"/>
      <c r="S52" s="38"/>
      <c r="T52" s="38"/>
      <c r="U52" s="38"/>
      <c r="V52" s="38"/>
      <c r="W52" s="38"/>
    </row>
    <row r="53" spans="1:25" x14ac:dyDescent="0.25">
      <c r="A53" s="2" t="s">
        <v>161</v>
      </c>
      <c r="C53" s="34"/>
      <c r="D53" s="38"/>
      <c r="E53" s="38"/>
      <c r="F53" s="38"/>
      <c r="G53" s="38"/>
      <c r="H53" s="38"/>
      <c r="I53" s="38"/>
      <c r="J53" s="38"/>
      <c r="K53" s="38"/>
      <c r="L53" s="38"/>
      <c r="M53" s="38"/>
      <c r="N53" s="38"/>
      <c r="O53" s="38"/>
      <c r="P53" s="38"/>
      <c r="Q53" s="38"/>
      <c r="R53" s="38"/>
      <c r="S53" s="38"/>
      <c r="T53" s="38"/>
      <c r="U53" s="38"/>
      <c r="V53" s="38"/>
      <c r="W53" s="38"/>
    </row>
    <row r="54" spans="1:25" ht="15.6" x14ac:dyDescent="0.3">
      <c r="D54" s="150" t="s">
        <v>221</v>
      </c>
    </row>
    <row r="55" spans="1:25" x14ac:dyDescent="0.25">
      <c r="D55" s="191" t="s">
        <v>252</v>
      </c>
      <c r="E55" s="144"/>
      <c r="F55" s="144"/>
      <c r="G55" s="144"/>
      <c r="H55" s="144"/>
      <c r="I55" s="144"/>
      <c r="J55" s="144"/>
      <c r="K55" s="144"/>
      <c r="L55" s="144"/>
      <c r="M55" s="144"/>
      <c r="N55" s="144"/>
      <c r="O55" s="144"/>
      <c r="P55" s="144"/>
      <c r="Q55" s="144"/>
    </row>
  </sheetData>
  <autoFilter ref="A1:W48" xr:uid="{3A8DBBC3-2F6E-4F74-9731-6A90B0FA0F89}">
    <sortState xmlns:xlrd2="http://schemas.microsoft.com/office/spreadsheetml/2017/richdata2" ref="A2:W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W60"/>
  <sheetViews>
    <sheetView zoomScaleNormal="100" workbookViewId="0">
      <selection activeCell="E28" sqref="E28"/>
    </sheetView>
  </sheetViews>
  <sheetFormatPr defaultRowHeight="14.4" x14ac:dyDescent="0.3"/>
  <cols>
    <col min="1" max="1" width="18.33203125" customWidth="1"/>
    <col min="2" max="2" width="53.88671875" customWidth="1"/>
    <col min="4" max="23" width="9.44140625" style="69" customWidth="1"/>
  </cols>
  <sheetData>
    <row r="1" spans="1:23" s="11" customFormat="1" ht="13.8" x14ac:dyDescent="0.25">
      <c r="A1" s="42" t="s">
        <v>31</v>
      </c>
      <c r="B1" s="42" t="s">
        <v>101</v>
      </c>
      <c r="C1" s="43" t="s">
        <v>87</v>
      </c>
      <c r="D1" s="91">
        <v>2021</v>
      </c>
      <c r="E1" s="92">
        <v>2022</v>
      </c>
      <c r="F1" s="91">
        <v>2023</v>
      </c>
      <c r="G1" s="92">
        <v>2024</v>
      </c>
      <c r="H1" s="91">
        <v>2025</v>
      </c>
      <c r="I1" s="92">
        <v>2026</v>
      </c>
      <c r="J1" s="91">
        <v>2027</v>
      </c>
      <c r="K1" s="92">
        <v>2028</v>
      </c>
      <c r="L1" s="91">
        <v>2029</v>
      </c>
      <c r="M1" s="92">
        <v>2030</v>
      </c>
      <c r="N1" s="91">
        <v>2031</v>
      </c>
      <c r="O1" s="92">
        <v>2032</v>
      </c>
      <c r="P1" s="91">
        <v>2033</v>
      </c>
      <c r="Q1" s="92">
        <v>2034</v>
      </c>
      <c r="R1" s="91">
        <v>2035</v>
      </c>
      <c r="S1" s="92">
        <v>2036</v>
      </c>
      <c r="T1" s="91">
        <v>2037</v>
      </c>
      <c r="U1" s="92">
        <v>2038</v>
      </c>
      <c r="V1" s="91">
        <v>2039</v>
      </c>
      <c r="W1" s="92">
        <v>2040</v>
      </c>
    </row>
    <row r="2" spans="1:23" x14ac:dyDescent="0.3">
      <c r="A2" s="44" t="s">
        <v>62</v>
      </c>
      <c r="B2" s="45" t="s">
        <v>56</v>
      </c>
      <c r="C2" s="46"/>
      <c r="D2" s="116">
        <f>IFERROR(IF(ISBLANK(Current_DTE!D2),INDEX(Minutes_by_use_case!$B$2:$B$9,MATCH($B2,Minutes_by_use_case!$A$2:$A$9,0)),Current_DTE!D2),"-")</f>
        <v>133409.35004928565</v>
      </c>
      <c r="E2" s="116">
        <f>IFERROR(IF(ISBLANK(Current_DTE!E2),INDEX(Minutes_by_use_case!$B$2:$B$9,MATCH($B2,Minutes_by_use_case!$A$2:$A$9,0)),Current_DTE!E2),"-")</f>
        <v>133409.35004928565</v>
      </c>
      <c r="F2" s="116">
        <f>IFERROR(IF(ISBLANK(Current_DTE!F2),INDEX(Minutes_by_use_case!$B$2:$B$9,MATCH($B2,Minutes_by_use_case!$A$2:$A$9,0)),Current_DTE!F2),"-")</f>
        <v>133409.35004928565</v>
      </c>
      <c r="G2" s="116">
        <f>IFERROR(IF(ISBLANK(Current_DTE!G2),INDEX(Minutes_by_use_case!$B$2:$B$9,MATCH($B2,Minutes_by_use_case!$A$2:$A$9,0)),Current_DTE!G2),"-")</f>
        <v>133409.35004928565</v>
      </c>
      <c r="H2" s="116">
        <f>IFERROR(IF(ISBLANK(Current_DTE!H2),INDEX(Minutes_by_use_case!$B$2:$B$9,MATCH($B2,Minutes_by_use_case!$A$2:$A$9,0)),Current_DTE!H2),"-")</f>
        <v>133409.35004928565</v>
      </c>
      <c r="I2" s="116">
        <f>IFERROR(IF(ISBLANK(Current_DTE!I2),INDEX(Minutes_by_use_case!$B$2:$B$9,MATCH($B2,Minutes_by_use_case!$A$2:$A$9,0)),Current_DTE!I2),"-")</f>
        <v>133409.35004928565</v>
      </c>
      <c r="J2" s="116">
        <f>IFERROR(IF(ISBLANK(Current_DTE!J2),INDEX(Minutes_by_use_case!$B$2:$B$9,MATCH($B2,Minutes_by_use_case!$A$2:$A$9,0)),Current_DTE!J2),"-")</f>
        <v>133409.35004928565</v>
      </c>
      <c r="K2" s="116">
        <f>IFERROR(IF(ISBLANK(Current_DTE!K2),INDEX(Minutes_by_use_case!$B$2:$B$9,MATCH($B2,Minutes_by_use_case!$A$2:$A$9,0)),Current_DTE!K2),"-")</f>
        <v>133409.35004928565</v>
      </c>
      <c r="L2" s="116">
        <f>IFERROR(IF(ISBLANK(Current_DTE!L2),INDEX(Minutes_by_use_case!$B$2:$B$9,MATCH($B2,Minutes_by_use_case!$A$2:$A$9,0)),Current_DTE!L2),"-")</f>
        <v>133409.35004928565</v>
      </c>
      <c r="M2" s="116">
        <f>IFERROR(IF(ISBLANK(Current_DTE!M2),INDEX(Minutes_by_use_case!$B$2:$B$9,MATCH($B2,Minutes_by_use_case!$A$2:$A$9,0)),Current_DTE!M2),"-")</f>
        <v>133409.35004928565</v>
      </c>
      <c r="N2" s="116">
        <f>IFERROR(IF(ISBLANK(Current_DTE!N2),INDEX(Minutes_by_use_case!$B$2:$B$9,MATCH($B2,Minutes_by_use_case!$A$2:$A$9,0)),Current_DTE!N2),"-")</f>
        <v>133409.35004928565</v>
      </c>
      <c r="O2" s="116">
        <f>IFERROR(IF(ISBLANK(Current_DTE!O2),INDEX(Minutes_by_use_case!$B$2:$B$9,MATCH($B2,Minutes_by_use_case!$A$2:$A$9,0)),Current_DTE!O2),"-")</f>
        <v>133409.35004928565</v>
      </c>
      <c r="P2" s="116">
        <f>IFERROR(IF(ISBLANK(Current_DTE!P2),INDEX(Minutes_by_use_case!$B$2:$B$9,MATCH($B2,Minutes_by_use_case!$A$2:$A$9,0)),Current_DTE!P2),"-")</f>
        <v>133409.35004928565</v>
      </c>
      <c r="Q2" s="116">
        <f>IFERROR(IF(ISBLANK(Current_DTE!Q2),INDEX(Minutes_by_use_case!$B$2:$B$9,MATCH($B2,Minutes_by_use_case!$A$2:$A$9,0)),Current_DTE!Q2),"-")</f>
        <v>133409.35004928565</v>
      </c>
      <c r="R2" s="116">
        <f>IFERROR(IF(ISBLANK(Current_DTE!R2),INDEX(Minutes_by_use_case!$B$2:$B$9,MATCH($B2,Minutes_by_use_case!$A$2:$A$9,0)),Current_DTE!R2),"-")</f>
        <v>133409.35004928565</v>
      </c>
      <c r="S2" s="116">
        <f>IFERROR(IF(ISBLANK(Current_DTE!S2),INDEX(Minutes_by_use_case!$B$2:$B$9,MATCH($B2,Minutes_by_use_case!$A$2:$A$9,0)),Current_DTE!S2),"-")</f>
        <v>133409.35004928565</v>
      </c>
      <c r="T2" s="116">
        <f>IFERROR(IF(ISBLANK(Current_DTE!T2),INDEX(Minutes_by_use_case!$B$2:$B$9,MATCH($B2,Minutes_by_use_case!$A$2:$A$9,0)),Current_DTE!T2),"-")</f>
        <v>133409.35004928565</v>
      </c>
      <c r="U2" s="116">
        <f>IFERROR(IF(ISBLANK(Current_DTE!U2),INDEX(Minutes_by_use_case!$B$2:$B$9,MATCH($B2,Minutes_by_use_case!$A$2:$A$9,0)),Current_DTE!U2),"-")</f>
        <v>133409.35004928565</v>
      </c>
      <c r="V2" s="116">
        <f>IFERROR(IF(ISBLANK(Current_DTE!V2),INDEX(Minutes_by_use_case!$B$2:$B$9,MATCH($B2,Minutes_by_use_case!$A$2:$A$9,0)),Current_DTE!V2),"-")</f>
        <v>133409.35004928565</v>
      </c>
      <c r="W2" s="116">
        <f>IFERROR(IF(ISBLANK(Current_DTE!W2),INDEX(Minutes_by_use_case!$B$2:$B$9,MATCH($B2,Minutes_by_use_case!$A$2:$A$9,0)),Current_DTE!W2),"-")</f>
        <v>133409.35004928565</v>
      </c>
    </row>
    <row r="3" spans="1:23" x14ac:dyDescent="0.3">
      <c r="A3" s="44" t="s">
        <v>32</v>
      </c>
      <c r="B3" s="45" t="s">
        <v>56</v>
      </c>
      <c r="C3" s="46" t="s">
        <v>88</v>
      </c>
      <c r="D3" s="116">
        <f>IFERROR(IF(ISBLANK(Current_DTE!D3),INDEX(Minutes_by_use_case!$B$2:$B$9,MATCH($B3,Minutes_by_use_case!$A$2:$A$9,0)),Current_DTE!D3),"-")</f>
        <v>2249.4702694444441</v>
      </c>
      <c r="E3" s="116">
        <f>IFERROR(IF(ISBLANK(Current_DTE!E3),INDEX(Minutes_by_use_case!$B$2:$B$9,MATCH($B3,Minutes_by_use_case!$A$2:$A$9,0)),Current_DTE!E3),"-")</f>
        <v>1189.7750000000001</v>
      </c>
      <c r="F3" s="116">
        <f>IFERROR(IF(ISBLANK(Current_DTE!F3),INDEX(Minutes_by_use_case!$B$2:$B$9,MATCH($B3,Minutes_by_use_case!$A$2:$A$9,0)),Current_DTE!F3),"-")</f>
        <v>649.57638888888891</v>
      </c>
      <c r="G3" s="116">
        <f>IFERROR(IF(ISBLANK(Current_DTE!G3),INDEX(Minutes_by_use_case!$B$2:$B$9,MATCH($B3,Minutes_by_use_case!$A$2:$A$9,0)),Current_DTE!G3),"-")</f>
        <v>1663.1641649999997</v>
      </c>
      <c r="H3" s="116">
        <f>IFERROR(IF(ISBLANK(Current_DTE!H3),INDEX(Minutes_by_use_case!$B$2:$B$9,MATCH($B3,Minutes_by_use_case!$A$2:$A$9,0)),Current_DTE!H3),"-")</f>
        <v>1663.1641649999997</v>
      </c>
      <c r="I3" s="116">
        <f>IFERROR(IF(ISBLANK(Current_DTE!I3),INDEX(Minutes_by_use_case!$B$2:$B$9,MATCH($B3,Minutes_by_use_case!$A$2:$A$9,0)),Current_DTE!I3),"-")</f>
        <v>1663.1641649999997</v>
      </c>
      <c r="J3" s="116">
        <f>IFERROR(IF(ISBLANK(Current_DTE!J3),INDEX(Minutes_by_use_case!$B$2:$B$9,MATCH($B3,Minutes_by_use_case!$A$2:$A$9,0)),Current_DTE!J3),"-")</f>
        <v>1663.1641649999997</v>
      </c>
      <c r="K3" s="116">
        <f>IFERROR(IF(ISBLANK(Current_DTE!K3),INDEX(Minutes_by_use_case!$B$2:$B$9,MATCH($B3,Minutes_by_use_case!$A$2:$A$9,0)),Current_DTE!K3),"-")</f>
        <v>1663.1641649999997</v>
      </c>
      <c r="L3" s="116">
        <f>IFERROR(IF(ISBLANK(Current_DTE!L3),INDEX(Minutes_by_use_case!$B$2:$B$9,MATCH($B3,Minutes_by_use_case!$A$2:$A$9,0)),Current_DTE!L3),"-")</f>
        <v>1663.1641649999997</v>
      </c>
      <c r="M3" s="116">
        <f>IFERROR(IF(ISBLANK(Current_DTE!M3),INDEX(Minutes_by_use_case!$B$2:$B$9,MATCH($B3,Minutes_by_use_case!$A$2:$A$9,0)),Current_DTE!M3),"-")</f>
        <v>1663.1641649999997</v>
      </c>
      <c r="N3" s="116">
        <f>IFERROR(IF(ISBLANK(Current_DTE!N3),INDEX(Minutes_by_use_case!$B$2:$B$9,MATCH($B3,Minutes_by_use_case!$A$2:$A$9,0)),Current_DTE!N3),"-")</f>
        <v>1663.1641649999997</v>
      </c>
      <c r="O3" s="116">
        <f>IFERROR(IF(ISBLANK(Current_DTE!O3),INDEX(Minutes_by_use_case!$B$2:$B$9,MATCH($B3,Minutes_by_use_case!$A$2:$A$9,0)),Current_DTE!O3),"-")</f>
        <v>1663.1641649999997</v>
      </c>
      <c r="P3" s="116">
        <f>IFERROR(IF(ISBLANK(Current_DTE!P3),INDEX(Minutes_by_use_case!$B$2:$B$9,MATCH($B3,Minutes_by_use_case!$A$2:$A$9,0)),Current_DTE!P3),"-")</f>
        <v>1663.1641649999997</v>
      </c>
      <c r="Q3" s="116">
        <f>IFERROR(IF(ISBLANK(Current_DTE!Q3),INDEX(Minutes_by_use_case!$B$2:$B$9,MATCH($B3,Minutes_by_use_case!$A$2:$A$9,0)),Current_DTE!Q3),"-")</f>
        <v>1663.1641649999997</v>
      </c>
      <c r="R3" s="116">
        <f>IFERROR(IF(ISBLANK(Current_DTE!R3),INDEX(Minutes_by_use_case!$B$2:$B$9,MATCH($B3,Minutes_by_use_case!$A$2:$A$9,0)),Current_DTE!R3),"-")</f>
        <v>1663.1641649999997</v>
      </c>
      <c r="S3" s="116">
        <f>IFERROR(IF(ISBLANK(Current_DTE!S3),INDEX(Minutes_by_use_case!$B$2:$B$9,MATCH($B3,Minutes_by_use_case!$A$2:$A$9,0)),Current_DTE!S3),"-")</f>
        <v>1663.1641649999997</v>
      </c>
      <c r="T3" s="116">
        <f>IFERROR(IF(ISBLANK(Current_DTE!T3),INDEX(Minutes_by_use_case!$B$2:$B$9,MATCH($B3,Minutes_by_use_case!$A$2:$A$9,0)),Current_DTE!T3),"-")</f>
        <v>1663.1641649999997</v>
      </c>
      <c r="U3" s="116">
        <f>IFERROR(IF(ISBLANK(Current_DTE!U3),INDEX(Minutes_by_use_case!$B$2:$B$9,MATCH($B3,Minutes_by_use_case!$A$2:$A$9,0)),Current_DTE!U3),"-")</f>
        <v>1663.1641649999997</v>
      </c>
      <c r="V3" s="116">
        <f>IFERROR(IF(ISBLANK(Current_DTE!V3),INDEX(Minutes_by_use_case!$B$2:$B$9,MATCH($B3,Minutes_by_use_case!$A$2:$A$9,0)),Current_DTE!V3),"-")</f>
        <v>1663.1641649999997</v>
      </c>
      <c r="W3" s="116">
        <f>IFERROR(IF(ISBLANK(Current_DTE!W3),INDEX(Minutes_by_use_case!$B$2:$B$9,MATCH($B3,Minutes_by_use_case!$A$2:$A$9,0)),Current_DTE!W3),"-")</f>
        <v>1663.1641649999997</v>
      </c>
    </row>
    <row r="4" spans="1:23" x14ac:dyDescent="0.3">
      <c r="A4" s="44" t="s">
        <v>64</v>
      </c>
      <c r="B4" s="45" t="s">
        <v>56</v>
      </c>
      <c r="C4" s="46" t="s">
        <v>88</v>
      </c>
      <c r="D4" s="116">
        <f>IFERROR(IF(ISBLANK(Current_DTE!D4),INDEX(Minutes_by_use_case!$B$2:$B$9,MATCH($B4,Minutes_by_use_case!$A$2:$A$9,0)),Current_DTE!D4),"-")</f>
        <v>1151.5091666666667</v>
      </c>
      <c r="E4" s="116">
        <f>IFERROR(IF(ISBLANK(Current_DTE!E4),INDEX(Minutes_by_use_case!$B$2:$B$9,MATCH($B4,Minutes_by_use_case!$A$2:$A$9,0)),Current_DTE!E4),"-")</f>
        <v>1164.4527777777778</v>
      </c>
      <c r="F4" s="116">
        <f>IFERROR(IF(ISBLANK(Current_DTE!F4),INDEX(Minutes_by_use_case!$B$2:$B$9,MATCH($B4,Minutes_by_use_case!$A$2:$A$9,0)),Current_DTE!F4),"-")</f>
        <v>862.00805555555553</v>
      </c>
      <c r="G4" s="116">
        <f>IFERROR(IF(ISBLANK(Current_DTE!G4),INDEX(Minutes_by_use_case!$B$2:$B$9,MATCH($B4,Minutes_by_use_case!$A$2:$A$9,0)),Current_DTE!G4),"-")</f>
        <v>1093.0107777777775</v>
      </c>
      <c r="H4" s="116">
        <f>IFERROR(IF(ISBLANK(Current_DTE!H4),INDEX(Minutes_by_use_case!$B$2:$B$9,MATCH($B4,Minutes_by_use_case!$A$2:$A$9,0)),Current_DTE!H4),"-")</f>
        <v>1093.0107777777775</v>
      </c>
      <c r="I4" s="116">
        <f>IFERROR(IF(ISBLANK(Current_DTE!I4),INDEX(Minutes_by_use_case!$B$2:$B$9,MATCH($B4,Minutes_by_use_case!$A$2:$A$9,0)),Current_DTE!I4),"-")</f>
        <v>1093.0107777777775</v>
      </c>
      <c r="J4" s="116">
        <f>IFERROR(IF(ISBLANK(Current_DTE!J4),INDEX(Minutes_by_use_case!$B$2:$B$9,MATCH($B4,Minutes_by_use_case!$A$2:$A$9,0)),Current_DTE!J4),"-")</f>
        <v>1093.0107777777775</v>
      </c>
      <c r="K4" s="116">
        <f>IFERROR(IF(ISBLANK(Current_DTE!K4),INDEX(Minutes_by_use_case!$B$2:$B$9,MATCH($B4,Minutes_by_use_case!$A$2:$A$9,0)),Current_DTE!K4),"-")</f>
        <v>1093.0107777777775</v>
      </c>
      <c r="L4" s="116">
        <f>IFERROR(IF(ISBLANK(Current_DTE!L4),INDEX(Minutes_by_use_case!$B$2:$B$9,MATCH($B4,Minutes_by_use_case!$A$2:$A$9,0)),Current_DTE!L4),"-")</f>
        <v>1093.0107777777775</v>
      </c>
      <c r="M4" s="116">
        <f>IFERROR(IF(ISBLANK(Current_DTE!M4),INDEX(Minutes_by_use_case!$B$2:$B$9,MATCH($B4,Minutes_by_use_case!$A$2:$A$9,0)),Current_DTE!M4),"-")</f>
        <v>1093.0107777777775</v>
      </c>
      <c r="N4" s="116">
        <f>IFERROR(IF(ISBLANK(Current_DTE!N4),INDEX(Minutes_by_use_case!$B$2:$B$9,MATCH($B4,Minutes_by_use_case!$A$2:$A$9,0)),Current_DTE!N4),"-")</f>
        <v>1093.0107777777775</v>
      </c>
      <c r="O4" s="116">
        <f>IFERROR(IF(ISBLANK(Current_DTE!O4),INDEX(Minutes_by_use_case!$B$2:$B$9,MATCH($B4,Minutes_by_use_case!$A$2:$A$9,0)),Current_DTE!O4),"-")</f>
        <v>1093.0107777777775</v>
      </c>
      <c r="P4" s="116">
        <f>IFERROR(IF(ISBLANK(Current_DTE!P4),INDEX(Minutes_by_use_case!$B$2:$B$9,MATCH($B4,Minutes_by_use_case!$A$2:$A$9,0)),Current_DTE!P4),"-")</f>
        <v>1093.0107777777775</v>
      </c>
      <c r="Q4" s="116">
        <f>IFERROR(IF(ISBLANK(Current_DTE!Q4),INDEX(Minutes_by_use_case!$B$2:$B$9,MATCH($B4,Minutes_by_use_case!$A$2:$A$9,0)),Current_DTE!Q4),"-")</f>
        <v>1093.0107777777775</v>
      </c>
      <c r="R4" s="116">
        <f>IFERROR(IF(ISBLANK(Current_DTE!R4),INDEX(Minutes_by_use_case!$B$2:$B$9,MATCH($B4,Minutes_by_use_case!$A$2:$A$9,0)),Current_DTE!R4),"-")</f>
        <v>1093.0107777777775</v>
      </c>
      <c r="S4" s="116">
        <f>IFERROR(IF(ISBLANK(Current_DTE!S4),INDEX(Minutes_by_use_case!$B$2:$B$9,MATCH($B4,Minutes_by_use_case!$A$2:$A$9,0)),Current_DTE!S4),"-")</f>
        <v>1093.0107777777775</v>
      </c>
      <c r="T4" s="116">
        <f>IFERROR(IF(ISBLANK(Current_DTE!T4),INDEX(Minutes_by_use_case!$B$2:$B$9,MATCH($B4,Minutes_by_use_case!$A$2:$A$9,0)),Current_DTE!T4),"-")</f>
        <v>1093.0107777777775</v>
      </c>
      <c r="U4" s="116">
        <f>IFERROR(IF(ISBLANK(Current_DTE!U4),INDEX(Minutes_by_use_case!$B$2:$B$9,MATCH($B4,Minutes_by_use_case!$A$2:$A$9,0)),Current_DTE!U4),"-")</f>
        <v>1093.0107777777775</v>
      </c>
      <c r="V4" s="116">
        <f>IFERROR(IF(ISBLANK(Current_DTE!V4),INDEX(Minutes_by_use_case!$B$2:$B$9,MATCH($B4,Minutes_by_use_case!$A$2:$A$9,0)),Current_DTE!V4),"-")</f>
        <v>1093.0107777777775</v>
      </c>
      <c r="W4" s="116">
        <f>IFERROR(IF(ISBLANK(Current_DTE!W4),INDEX(Minutes_by_use_case!$B$2:$B$9,MATCH($B4,Minutes_by_use_case!$A$2:$A$9,0)),Current_DTE!W4),"-")</f>
        <v>1093.0107777777775</v>
      </c>
    </row>
    <row r="5" spans="1:23" x14ac:dyDescent="0.3">
      <c r="A5" s="44" t="s">
        <v>65</v>
      </c>
      <c r="B5" s="50" t="s">
        <v>58</v>
      </c>
      <c r="C5" s="46"/>
      <c r="D5" s="116">
        <f>IFERROR(IF(ISBLANK(Current_DTE!D5),INDEX(Minutes_by_use_case!$B$2:$B$9,MATCH($B5,Minutes_by_use_case!$A$2:$A$9,0)),Current_DTE!D5),"-")</f>
        <v>171572.29579277776</v>
      </c>
      <c r="E5" s="116">
        <f>IFERROR(IF(ISBLANK(Current_DTE!E5),INDEX(Minutes_by_use_case!$B$2:$B$9,MATCH($B5,Minutes_by_use_case!$A$2:$A$9,0)),Current_DTE!E5),"-")</f>
        <v>171572.29579277776</v>
      </c>
      <c r="F5" s="116">
        <f>IFERROR(IF(ISBLANK(Current_DTE!F5),INDEX(Minutes_by_use_case!$B$2:$B$9,MATCH($B5,Minutes_by_use_case!$A$2:$A$9,0)),Current_DTE!F5),"-")</f>
        <v>171572.29579277776</v>
      </c>
      <c r="G5" s="116">
        <f>IFERROR(IF(ISBLANK(Current_DTE!G5),INDEX(Minutes_by_use_case!$B$2:$B$9,MATCH($B5,Minutes_by_use_case!$A$2:$A$9,0)),Current_DTE!G5),"-")</f>
        <v>171572.29579277776</v>
      </c>
      <c r="H5" s="116">
        <f>IFERROR(IF(ISBLANK(Current_DTE!H5),INDEX(Minutes_by_use_case!$B$2:$B$9,MATCH($B5,Minutes_by_use_case!$A$2:$A$9,0)),Current_DTE!H5),"-")</f>
        <v>171572.29579277776</v>
      </c>
      <c r="I5" s="116">
        <f>IFERROR(IF(ISBLANK(Current_DTE!I5),INDEX(Minutes_by_use_case!$B$2:$B$9,MATCH($B5,Minutes_by_use_case!$A$2:$A$9,0)),Current_DTE!I5),"-")</f>
        <v>171572.29579277776</v>
      </c>
      <c r="J5" s="116">
        <f>IFERROR(IF(ISBLANK(Current_DTE!J5),INDEX(Minutes_by_use_case!$B$2:$B$9,MATCH($B5,Minutes_by_use_case!$A$2:$A$9,0)),Current_DTE!J5),"-")</f>
        <v>171572.29579277776</v>
      </c>
      <c r="K5" s="116">
        <f>IFERROR(IF(ISBLANK(Current_DTE!K5),INDEX(Minutes_by_use_case!$B$2:$B$9,MATCH($B5,Minutes_by_use_case!$A$2:$A$9,0)),Current_DTE!K5),"-")</f>
        <v>171572.29579277776</v>
      </c>
      <c r="L5" s="116">
        <f>IFERROR(IF(ISBLANK(Current_DTE!L5),INDEX(Minutes_by_use_case!$B$2:$B$9,MATCH($B5,Minutes_by_use_case!$A$2:$A$9,0)),Current_DTE!L5),"-")</f>
        <v>171572.29579277776</v>
      </c>
      <c r="M5" s="116">
        <f>IFERROR(IF(ISBLANK(Current_DTE!M5),INDEX(Minutes_by_use_case!$B$2:$B$9,MATCH($B5,Minutes_by_use_case!$A$2:$A$9,0)),Current_DTE!M5),"-")</f>
        <v>171572.29579277776</v>
      </c>
      <c r="N5" s="116">
        <f>IFERROR(IF(ISBLANK(Current_DTE!N5),INDEX(Minutes_by_use_case!$B$2:$B$9,MATCH($B5,Minutes_by_use_case!$A$2:$A$9,0)),Current_DTE!N5),"-")</f>
        <v>171572.29579277776</v>
      </c>
      <c r="O5" s="116">
        <f>IFERROR(IF(ISBLANK(Current_DTE!O5),INDEX(Minutes_by_use_case!$B$2:$B$9,MATCH($B5,Minutes_by_use_case!$A$2:$A$9,0)),Current_DTE!O5),"-")</f>
        <v>171572.29579277776</v>
      </c>
      <c r="P5" s="116">
        <f>IFERROR(IF(ISBLANK(Current_DTE!P5),INDEX(Minutes_by_use_case!$B$2:$B$9,MATCH($B5,Minutes_by_use_case!$A$2:$A$9,0)),Current_DTE!P5),"-")</f>
        <v>171572.29579277776</v>
      </c>
      <c r="Q5" s="116">
        <f>IFERROR(IF(ISBLANK(Current_DTE!Q5),INDEX(Minutes_by_use_case!$B$2:$B$9,MATCH($B5,Minutes_by_use_case!$A$2:$A$9,0)),Current_DTE!Q5),"-")</f>
        <v>171572.29579277776</v>
      </c>
      <c r="R5" s="116">
        <f>IFERROR(IF(ISBLANK(Current_DTE!R5),INDEX(Minutes_by_use_case!$B$2:$B$9,MATCH($B5,Minutes_by_use_case!$A$2:$A$9,0)),Current_DTE!R5),"-")</f>
        <v>171572.29579277776</v>
      </c>
      <c r="S5" s="116">
        <f>IFERROR(IF(ISBLANK(Current_DTE!S5),INDEX(Minutes_by_use_case!$B$2:$B$9,MATCH($B5,Minutes_by_use_case!$A$2:$A$9,0)),Current_DTE!S5),"-")</f>
        <v>171572.29579277776</v>
      </c>
      <c r="T5" s="116">
        <f>IFERROR(IF(ISBLANK(Current_DTE!T5),INDEX(Minutes_by_use_case!$B$2:$B$9,MATCH($B5,Minutes_by_use_case!$A$2:$A$9,0)),Current_DTE!T5),"-")</f>
        <v>171572.29579277776</v>
      </c>
      <c r="U5" s="116">
        <f>IFERROR(IF(ISBLANK(Current_DTE!U5),INDEX(Minutes_by_use_case!$B$2:$B$9,MATCH($B5,Minutes_by_use_case!$A$2:$A$9,0)),Current_DTE!U5),"-")</f>
        <v>171572.29579277776</v>
      </c>
      <c r="V5" s="116">
        <f>IFERROR(IF(ISBLANK(Current_DTE!V5),INDEX(Minutes_by_use_case!$B$2:$B$9,MATCH($B5,Minutes_by_use_case!$A$2:$A$9,0)),Current_DTE!V5),"-")</f>
        <v>171572.29579277776</v>
      </c>
      <c r="W5" s="116">
        <f>IFERROR(IF(ISBLANK(Current_DTE!W5),INDEX(Minutes_by_use_case!$B$2:$B$9,MATCH($B5,Minutes_by_use_case!$A$2:$A$9,0)),Current_DTE!W5),"-")</f>
        <v>171572.29579277776</v>
      </c>
    </row>
    <row r="6" spans="1:23" x14ac:dyDescent="0.3">
      <c r="A6" s="44" t="s">
        <v>66</v>
      </c>
      <c r="B6" s="51" t="s">
        <v>57</v>
      </c>
      <c r="C6" s="46" t="s">
        <v>88</v>
      </c>
      <c r="D6" s="116">
        <f>IFERROR(IF(ISBLANK(Current_DTE!D6),INDEX(Minutes_by_use_case!$B$2:$B$9,MATCH($B6,Minutes_by_use_case!$A$2:$A$9,0)),Current_DTE!D6),"-")</f>
        <v>30.559216666666664</v>
      </c>
      <c r="E6" s="116">
        <f>IFERROR(IF(ISBLANK(Current_DTE!E6),INDEX(Minutes_by_use_case!$B$2:$B$9,MATCH($B6,Minutes_by_use_case!$A$2:$A$9,0)),Current_DTE!E6),"-")</f>
        <v>69.774163888888879</v>
      </c>
      <c r="F6" s="116">
        <f>IFERROR(IF(ISBLANK(Current_DTE!F6),INDEX(Minutes_by_use_case!$B$2:$B$9,MATCH($B6,Minutes_by_use_case!$A$2:$A$9,0)),Current_DTE!F6),"-")</f>
        <v>18.289311111111111</v>
      </c>
      <c r="G6" s="116">
        <f>IFERROR(IF(ISBLANK(Current_DTE!G6),INDEX(Minutes_by_use_case!$B$2:$B$9,MATCH($B6,Minutes_by_use_case!$A$2:$A$9,0)),Current_DTE!G6),"-")</f>
        <v>35.440637222222215</v>
      </c>
      <c r="H6" s="116">
        <f>IFERROR(IF(ISBLANK(Current_DTE!H6),INDEX(Minutes_by_use_case!$B$2:$B$9,MATCH($B6,Minutes_by_use_case!$A$2:$A$9,0)),Current_DTE!H6),"-")</f>
        <v>35.440637222222215</v>
      </c>
      <c r="I6" s="116">
        <f>IFERROR(IF(ISBLANK(Current_DTE!I6),INDEX(Minutes_by_use_case!$B$2:$B$9,MATCH($B6,Minutes_by_use_case!$A$2:$A$9,0)),Current_DTE!I6),"-")</f>
        <v>35.440637222222215</v>
      </c>
      <c r="J6" s="116">
        <f>IFERROR(IF(ISBLANK(Current_DTE!J6),INDEX(Minutes_by_use_case!$B$2:$B$9,MATCH($B6,Minutes_by_use_case!$A$2:$A$9,0)),Current_DTE!J6),"-")</f>
        <v>35.440637222222215</v>
      </c>
      <c r="K6" s="116">
        <f>IFERROR(IF(ISBLANK(Current_DTE!K6),INDEX(Minutes_by_use_case!$B$2:$B$9,MATCH($B6,Minutes_by_use_case!$A$2:$A$9,0)),Current_DTE!K6),"-")</f>
        <v>35.440637222222215</v>
      </c>
      <c r="L6" s="116">
        <f>IFERROR(IF(ISBLANK(Current_DTE!L6),INDEX(Minutes_by_use_case!$B$2:$B$9,MATCH($B6,Minutes_by_use_case!$A$2:$A$9,0)),Current_DTE!L6),"-")</f>
        <v>35.440637222222215</v>
      </c>
      <c r="M6" s="116">
        <f>IFERROR(IF(ISBLANK(Current_DTE!M6),INDEX(Minutes_by_use_case!$B$2:$B$9,MATCH($B6,Minutes_by_use_case!$A$2:$A$9,0)),Current_DTE!M6),"-")</f>
        <v>35.440637222222215</v>
      </c>
      <c r="N6" s="116">
        <f>IFERROR(IF(ISBLANK(Current_DTE!N6),INDEX(Minutes_by_use_case!$B$2:$B$9,MATCH($B6,Minutes_by_use_case!$A$2:$A$9,0)),Current_DTE!N6),"-")</f>
        <v>35.440637222222215</v>
      </c>
      <c r="O6" s="116">
        <f>IFERROR(IF(ISBLANK(Current_DTE!O6),INDEX(Minutes_by_use_case!$B$2:$B$9,MATCH($B6,Minutes_by_use_case!$A$2:$A$9,0)),Current_DTE!O6),"-")</f>
        <v>35.440637222222215</v>
      </c>
      <c r="P6" s="116">
        <f>IFERROR(IF(ISBLANK(Current_DTE!P6),INDEX(Minutes_by_use_case!$B$2:$B$9,MATCH($B6,Minutes_by_use_case!$A$2:$A$9,0)),Current_DTE!P6),"-")</f>
        <v>35.440637222222215</v>
      </c>
      <c r="Q6" s="116">
        <f>IFERROR(IF(ISBLANK(Current_DTE!Q6),INDEX(Minutes_by_use_case!$B$2:$B$9,MATCH($B6,Minutes_by_use_case!$A$2:$A$9,0)),Current_DTE!Q6),"-")</f>
        <v>35.440637222222215</v>
      </c>
      <c r="R6" s="116">
        <f>IFERROR(IF(ISBLANK(Current_DTE!R6),INDEX(Minutes_by_use_case!$B$2:$B$9,MATCH($B6,Minutes_by_use_case!$A$2:$A$9,0)),Current_DTE!R6),"-")</f>
        <v>35.440637222222215</v>
      </c>
      <c r="S6" s="116">
        <f>IFERROR(IF(ISBLANK(Current_DTE!S6),INDEX(Minutes_by_use_case!$B$2:$B$9,MATCH($B6,Minutes_by_use_case!$A$2:$A$9,0)),Current_DTE!S6),"-")</f>
        <v>35.440637222222215</v>
      </c>
      <c r="T6" s="116">
        <f>IFERROR(IF(ISBLANK(Current_DTE!T6),INDEX(Minutes_by_use_case!$B$2:$B$9,MATCH($B6,Minutes_by_use_case!$A$2:$A$9,0)),Current_DTE!T6),"-")</f>
        <v>35.440637222222215</v>
      </c>
      <c r="U6" s="116">
        <f>IFERROR(IF(ISBLANK(Current_DTE!U6),INDEX(Minutes_by_use_case!$B$2:$B$9,MATCH($B6,Minutes_by_use_case!$A$2:$A$9,0)),Current_DTE!U6),"-")</f>
        <v>35.440637222222215</v>
      </c>
      <c r="V6" s="116">
        <f>IFERROR(IF(ISBLANK(Current_DTE!V6),INDEX(Minutes_by_use_case!$B$2:$B$9,MATCH($B6,Minutes_by_use_case!$A$2:$A$9,0)),Current_DTE!V6),"-")</f>
        <v>35.440637222222215</v>
      </c>
      <c r="W6" s="116">
        <f>IFERROR(IF(ISBLANK(Current_DTE!W6),INDEX(Minutes_by_use_case!$B$2:$B$9,MATCH($B6,Minutes_by_use_case!$A$2:$A$9,0)),Current_DTE!W6),"-")</f>
        <v>35.440637222222215</v>
      </c>
    </row>
    <row r="7" spans="1:23" x14ac:dyDescent="0.3">
      <c r="A7" s="44" t="s">
        <v>67</v>
      </c>
      <c r="B7" s="45" t="s">
        <v>56</v>
      </c>
      <c r="C7" s="46" t="s">
        <v>88</v>
      </c>
      <c r="D7" s="116">
        <f>IFERROR(IF(ISBLANK(Current_DTE!D7),INDEX(Minutes_by_use_case!$B$2:$B$9,MATCH($B7,Minutes_by_use_case!$A$2:$A$9,0)),Current_DTE!D7),"-")</f>
        <v>667.42555555555555</v>
      </c>
      <c r="E7" s="116">
        <f>IFERROR(IF(ISBLANK(Current_DTE!E7),INDEX(Minutes_by_use_case!$B$2:$B$9,MATCH($B7,Minutes_by_use_case!$A$2:$A$9,0)),Current_DTE!E7),"-")</f>
        <v>707.53916666666669</v>
      </c>
      <c r="F7" s="116">
        <f>IFERROR(IF(ISBLANK(Current_DTE!F7),INDEX(Minutes_by_use_case!$B$2:$B$9,MATCH($B7,Minutes_by_use_case!$A$2:$A$9,0)),Current_DTE!F7),"-")</f>
        <v>608.43833333333339</v>
      </c>
      <c r="G7" s="116">
        <f>IFERROR(IF(ISBLANK(Current_DTE!G7),INDEX(Minutes_by_use_case!$B$2:$B$9,MATCH($B7,Minutes_by_use_case!$A$2:$A$9,0)),Current_DTE!G7),"-")</f>
        <v>671.11811111111115</v>
      </c>
      <c r="H7" s="116">
        <f>IFERROR(IF(ISBLANK(Current_DTE!H7),INDEX(Minutes_by_use_case!$B$2:$B$9,MATCH($B7,Minutes_by_use_case!$A$2:$A$9,0)),Current_DTE!H7),"-")</f>
        <v>671.11811111111115</v>
      </c>
      <c r="I7" s="116">
        <f>IFERROR(IF(ISBLANK(Current_DTE!I7),INDEX(Minutes_by_use_case!$B$2:$B$9,MATCH($B7,Minutes_by_use_case!$A$2:$A$9,0)),Current_DTE!I7),"-")</f>
        <v>671.11811111111115</v>
      </c>
      <c r="J7" s="116">
        <f>IFERROR(IF(ISBLANK(Current_DTE!J7),INDEX(Minutes_by_use_case!$B$2:$B$9,MATCH($B7,Minutes_by_use_case!$A$2:$A$9,0)),Current_DTE!J7),"-")</f>
        <v>671.11811111111115</v>
      </c>
      <c r="K7" s="116">
        <f>IFERROR(IF(ISBLANK(Current_DTE!K7),INDEX(Minutes_by_use_case!$B$2:$B$9,MATCH($B7,Minutes_by_use_case!$A$2:$A$9,0)),Current_DTE!K7),"-")</f>
        <v>671.11811111111115</v>
      </c>
      <c r="L7" s="116">
        <f>IFERROR(IF(ISBLANK(Current_DTE!L7),INDEX(Minutes_by_use_case!$B$2:$B$9,MATCH($B7,Minutes_by_use_case!$A$2:$A$9,0)),Current_DTE!L7),"-")</f>
        <v>671.11811111111115</v>
      </c>
      <c r="M7" s="116">
        <f>IFERROR(IF(ISBLANK(Current_DTE!M7),INDEX(Minutes_by_use_case!$B$2:$B$9,MATCH($B7,Minutes_by_use_case!$A$2:$A$9,0)),Current_DTE!M7),"-")</f>
        <v>671.11811111111115</v>
      </c>
      <c r="N7" s="116">
        <f>IFERROR(IF(ISBLANK(Current_DTE!N7),INDEX(Minutes_by_use_case!$B$2:$B$9,MATCH($B7,Minutes_by_use_case!$A$2:$A$9,0)),Current_DTE!N7),"-")</f>
        <v>671.11811111111115</v>
      </c>
      <c r="O7" s="116">
        <f>IFERROR(IF(ISBLANK(Current_DTE!O7),INDEX(Minutes_by_use_case!$B$2:$B$9,MATCH($B7,Minutes_by_use_case!$A$2:$A$9,0)),Current_DTE!O7),"-")</f>
        <v>671.11811111111115</v>
      </c>
      <c r="P7" s="116">
        <f>IFERROR(IF(ISBLANK(Current_DTE!P7),INDEX(Minutes_by_use_case!$B$2:$B$9,MATCH($B7,Minutes_by_use_case!$A$2:$A$9,0)),Current_DTE!P7),"-")</f>
        <v>671.11811111111115</v>
      </c>
      <c r="Q7" s="116">
        <f>IFERROR(IF(ISBLANK(Current_DTE!Q7),INDEX(Minutes_by_use_case!$B$2:$B$9,MATCH($B7,Minutes_by_use_case!$A$2:$A$9,0)),Current_DTE!Q7),"-")</f>
        <v>671.11811111111115</v>
      </c>
      <c r="R7" s="116">
        <f>IFERROR(IF(ISBLANK(Current_DTE!R7),INDEX(Minutes_by_use_case!$B$2:$B$9,MATCH($B7,Minutes_by_use_case!$A$2:$A$9,0)),Current_DTE!R7),"-")</f>
        <v>671.11811111111115</v>
      </c>
      <c r="S7" s="116">
        <f>IFERROR(IF(ISBLANK(Current_DTE!S7),INDEX(Minutes_by_use_case!$B$2:$B$9,MATCH($B7,Minutes_by_use_case!$A$2:$A$9,0)),Current_DTE!S7),"-")</f>
        <v>671.11811111111115</v>
      </c>
      <c r="T7" s="116">
        <f>IFERROR(IF(ISBLANK(Current_DTE!T7),INDEX(Minutes_by_use_case!$B$2:$B$9,MATCH($B7,Minutes_by_use_case!$A$2:$A$9,0)),Current_DTE!T7),"-")</f>
        <v>671.11811111111115</v>
      </c>
      <c r="U7" s="116">
        <f>IFERROR(IF(ISBLANK(Current_DTE!U7),INDEX(Minutes_by_use_case!$B$2:$B$9,MATCH($B7,Minutes_by_use_case!$A$2:$A$9,0)),Current_DTE!U7),"-")</f>
        <v>671.11811111111115</v>
      </c>
      <c r="V7" s="116">
        <f>IFERROR(IF(ISBLANK(Current_DTE!V7),INDEX(Minutes_by_use_case!$B$2:$B$9,MATCH($B7,Minutes_by_use_case!$A$2:$A$9,0)),Current_DTE!V7),"-")</f>
        <v>671.11811111111115</v>
      </c>
      <c r="W7" s="116">
        <f>IFERROR(IF(ISBLANK(Current_DTE!W7),INDEX(Minutes_by_use_case!$B$2:$B$9,MATCH($B7,Minutes_by_use_case!$A$2:$A$9,0)),Current_DTE!W7),"-")</f>
        <v>671.11811111111115</v>
      </c>
    </row>
    <row r="8" spans="1:23" x14ac:dyDescent="0.3">
      <c r="A8" s="44" t="s">
        <v>33</v>
      </c>
      <c r="B8" s="52" t="s">
        <v>63</v>
      </c>
      <c r="C8" s="46" t="s">
        <v>88</v>
      </c>
      <c r="D8" s="116">
        <f>IFERROR(IF(ISBLANK(Current_DTE!D8),INDEX(Minutes_by_use_case!$B$2:$B$9,MATCH($B8,Minutes_by_use_case!$A$2:$A$9,0)),Current_DTE!D8),"-")</f>
        <v>508.14004722222222</v>
      </c>
      <c r="E8" s="116">
        <f>IFERROR(IF(ISBLANK(Current_DTE!E8),INDEX(Minutes_by_use_case!$B$2:$B$9,MATCH($B8,Minutes_by_use_case!$A$2:$A$9,0)),Current_DTE!E8),"-")</f>
        <v>377.5913888888889</v>
      </c>
      <c r="F8" s="116">
        <f>IFERROR(IF(ISBLANK(Current_DTE!F8),INDEX(Minutes_by_use_case!$B$2:$B$9,MATCH($B8,Minutes_by_use_case!$A$2:$A$9,0)),Current_DTE!F8),"-")</f>
        <v>307.24861111111113</v>
      </c>
      <c r="G8" s="116">
        <f>IFERROR(IF(ISBLANK(Current_DTE!G8),INDEX(Minutes_by_use_case!$B$2:$B$9,MATCH($B8,Minutes_by_use_case!$A$2:$A$9,0)),Current_DTE!G8),"-")</f>
        <v>392.20349666666669</v>
      </c>
      <c r="H8" s="116">
        <f>IFERROR(IF(ISBLANK(Current_DTE!H8),INDEX(Minutes_by_use_case!$B$2:$B$9,MATCH($B8,Minutes_by_use_case!$A$2:$A$9,0)),Current_DTE!H8),"-")</f>
        <v>392.20349666666669</v>
      </c>
      <c r="I8" s="116">
        <f>IFERROR(IF(ISBLANK(Current_DTE!I8),INDEX(Minutes_by_use_case!$B$2:$B$9,MATCH($B8,Minutes_by_use_case!$A$2:$A$9,0)),Current_DTE!I8),"-")</f>
        <v>392.20349666666669</v>
      </c>
      <c r="J8" s="116">
        <f>IFERROR(IF(ISBLANK(Current_DTE!J8),INDEX(Minutes_by_use_case!$B$2:$B$9,MATCH($B8,Minutes_by_use_case!$A$2:$A$9,0)),Current_DTE!J8),"-")</f>
        <v>392.20349666666669</v>
      </c>
      <c r="K8" s="116">
        <f>IFERROR(IF(ISBLANK(Current_DTE!K8),INDEX(Minutes_by_use_case!$B$2:$B$9,MATCH($B8,Minutes_by_use_case!$A$2:$A$9,0)),Current_DTE!K8),"-")</f>
        <v>392.20349666666669</v>
      </c>
      <c r="L8" s="116">
        <f>IFERROR(IF(ISBLANK(Current_DTE!L8),INDEX(Minutes_by_use_case!$B$2:$B$9,MATCH($B8,Minutes_by_use_case!$A$2:$A$9,0)),Current_DTE!L8),"-")</f>
        <v>392.20349666666669</v>
      </c>
      <c r="M8" s="116">
        <f>IFERROR(IF(ISBLANK(Current_DTE!M8),INDEX(Minutes_by_use_case!$B$2:$B$9,MATCH($B8,Minutes_by_use_case!$A$2:$A$9,0)),Current_DTE!M8),"-")</f>
        <v>392.20349666666669</v>
      </c>
      <c r="N8" s="116">
        <f>IFERROR(IF(ISBLANK(Current_DTE!N8),INDEX(Minutes_by_use_case!$B$2:$B$9,MATCH($B8,Minutes_by_use_case!$A$2:$A$9,0)),Current_DTE!N8),"-")</f>
        <v>392.20349666666669</v>
      </c>
      <c r="O8" s="116">
        <f>IFERROR(IF(ISBLANK(Current_DTE!O8),INDEX(Minutes_by_use_case!$B$2:$B$9,MATCH($B8,Minutes_by_use_case!$A$2:$A$9,0)),Current_DTE!O8),"-")</f>
        <v>392.20349666666669</v>
      </c>
      <c r="P8" s="116">
        <f>IFERROR(IF(ISBLANK(Current_DTE!P8),INDEX(Minutes_by_use_case!$B$2:$B$9,MATCH($B8,Minutes_by_use_case!$A$2:$A$9,0)),Current_DTE!P8),"-")</f>
        <v>392.20349666666669</v>
      </c>
      <c r="Q8" s="116">
        <f>IFERROR(IF(ISBLANK(Current_DTE!Q8),INDEX(Minutes_by_use_case!$B$2:$B$9,MATCH($B8,Minutes_by_use_case!$A$2:$A$9,0)),Current_DTE!Q8),"-")</f>
        <v>392.20349666666669</v>
      </c>
      <c r="R8" s="116">
        <f>IFERROR(IF(ISBLANK(Current_DTE!R8),INDEX(Minutes_by_use_case!$B$2:$B$9,MATCH($B8,Minutes_by_use_case!$A$2:$A$9,0)),Current_DTE!R8),"-")</f>
        <v>392.20349666666669</v>
      </c>
      <c r="S8" s="116">
        <f>IFERROR(IF(ISBLANK(Current_DTE!S8),INDEX(Minutes_by_use_case!$B$2:$B$9,MATCH($B8,Minutes_by_use_case!$A$2:$A$9,0)),Current_DTE!S8),"-")</f>
        <v>392.20349666666669</v>
      </c>
      <c r="T8" s="116">
        <f>IFERROR(IF(ISBLANK(Current_DTE!T8),INDEX(Minutes_by_use_case!$B$2:$B$9,MATCH($B8,Minutes_by_use_case!$A$2:$A$9,0)),Current_DTE!T8),"-")</f>
        <v>392.20349666666669</v>
      </c>
      <c r="U8" s="116">
        <f>IFERROR(IF(ISBLANK(Current_DTE!U8),INDEX(Minutes_by_use_case!$B$2:$B$9,MATCH($B8,Minutes_by_use_case!$A$2:$A$9,0)),Current_DTE!U8),"-")</f>
        <v>392.20349666666669</v>
      </c>
      <c r="V8" s="116">
        <f>IFERROR(IF(ISBLANK(Current_DTE!V8),INDEX(Minutes_by_use_case!$B$2:$B$9,MATCH($B8,Minutes_by_use_case!$A$2:$A$9,0)),Current_DTE!V8),"-")</f>
        <v>392.20349666666669</v>
      </c>
      <c r="W8" s="116">
        <f>IFERROR(IF(ISBLANK(Current_DTE!W8),INDEX(Minutes_by_use_case!$B$2:$B$9,MATCH($B8,Minutes_by_use_case!$A$2:$A$9,0)),Current_DTE!W8),"-")</f>
        <v>392.20349666666669</v>
      </c>
    </row>
    <row r="9" spans="1:23" x14ac:dyDescent="0.3">
      <c r="A9" s="44" t="s">
        <v>68</v>
      </c>
      <c r="B9" s="45" t="s">
        <v>56</v>
      </c>
      <c r="C9" s="46"/>
      <c r="D9" s="116">
        <f>IFERROR(IF(ISBLANK(Current_DTE!D9),INDEX(Minutes_by_use_case!$B$2:$B$9,MATCH($B9,Minutes_by_use_case!$A$2:$A$9,0)),Current_DTE!D9),"-")</f>
        <v>133409.35004928565</v>
      </c>
      <c r="E9" s="116">
        <f>IFERROR(IF(ISBLANK(Current_DTE!E9),INDEX(Minutes_by_use_case!$B$2:$B$9,MATCH($B9,Minutes_by_use_case!$A$2:$A$9,0)),Current_DTE!E9),"-")</f>
        <v>133409.35004928565</v>
      </c>
      <c r="F9" s="116">
        <f>IFERROR(IF(ISBLANK(Current_DTE!F9),INDEX(Minutes_by_use_case!$B$2:$B$9,MATCH($B9,Minutes_by_use_case!$A$2:$A$9,0)),Current_DTE!F9),"-")</f>
        <v>133409.35004928565</v>
      </c>
      <c r="G9" s="116">
        <f>IFERROR(IF(ISBLANK(Current_DTE!G9),INDEX(Minutes_by_use_case!$B$2:$B$9,MATCH($B9,Minutes_by_use_case!$A$2:$A$9,0)),Current_DTE!G9),"-")</f>
        <v>133409.35004928565</v>
      </c>
      <c r="H9" s="116">
        <f>IFERROR(IF(ISBLANK(Current_DTE!H9),INDEX(Minutes_by_use_case!$B$2:$B$9,MATCH($B9,Minutes_by_use_case!$A$2:$A$9,0)),Current_DTE!H9),"-")</f>
        <v>133409.35004928565</v>
      </c>
      <c r="I9" s="116">
        <f>IFERROR(IF(ISBLANK(Current_DTE!I9),INDEX(Minutes_by_use_case!$B$2:$B$9,MATCH($B9,Minutes_by_use_case!$A$2:$A$9,0)),Current_DTE!I9),"-")</f>
        <v>133409.35004928565</v>
      </c>
      <c r="J9" s="116">
        <f>IFERROR(IF(ISBLANK(Current_DTE!J9),INDEX(Minutes_by_use_case!$B$2:$B$9,MATCH($B9,Minutes_by_use_case!$A$2:$A$9,0)),Current_DTE!J9),"-")</f>
        <v>133409.35004928565</v>
      </c>
      <c r="K9" s="116">
        <f>IFERROR(IF(ISBLANK(Current_DTE!K9),INDEX(Minutes_by_use_case!$B$2:$B$9,MATCH($B9,Minutes_by_use_case!$A$2:$A$9,0)),Current_DTE!K9),"-")</f>
        <v>133409.35004928565</v>
      </c>
      <c r="L9" s="116">
        <f>IFERROR(IF(ISBLANK(Current_DTE!L9),INDEX(Minutes_by_use_case!$B$2:$B$9,MATCH($B9,Minutes_by_use_case!$A$2:$A$9,0)),Current_DTE!L9),"-")</f>
        <v>133409.35004928565</v>
      </c>
      <c r="M9" s="116">
        <f>IFERROR(IF(ISBLANK(Current_DTE!M9),INDEX(Minutes_by_use_case!$B$2:$B$9,MATCH($B9,Minutes_by_use_case!$A$2:$A$9,0)),Current_DTE!M9),"-")</f>
        <v>133409.35004928565</v>
      </c>
      <c r="N9" s="116">
        <f>IFERROR(IF(ISBLANK(Current_DTE!N9),INDEX(Minutes_by_use_case!$B$2:$B$9,MATCH($B9,Minutes_by_use_case!$A$2:$A$9,0)),Current_DTE!N9),"-")</f>
        <v>133409.35004928565</v>
      </c>
      <c r="O9" s="116">
        <f>IFERROR(IF(ISBLANK(Current_DTE!O9),INDEX(Minutes_by_use_case!$B$2:$B$9,MATCH($B9,Minutes_by_use_case!$A$2:$A$9,0)),Current_DTE!O9),"-")</f>
        <v>133409.35004928565</v>
      </c>
      <c r="P9" s="116">
        <f>IFERROR(IF(ISBLANK(Current_DTE!P9),INDEX(Minutes_by_use_case!$B$2:$B$9,MATCH($B9,Minutes_by_use_case!$A$2:$A$9,0)),Current_DTE!P9),"-")</f>
        <v>133409.35004928565</v>
      </c>
      <c r="Q9" s="116">
        <f>IFERROR(IF(ISBLANK(Current_DTE!Q9),INDEX(Minutes_by_use_case!$B$2:$B$9,MATCH($B9,Minutes_by_use_case!$A$2:$A$9,0)),Current_DTE!Q9),"-")</f>
        <v>133409.35004928565</v>
      </c>
      <c r="R9" s="116">
        <f>IFERROR(IF(ISBLANK(Current_DTE!R9),INDEX(Minutes_by_use_case!$B$2:$B$9,MATCH($B9,Minutes_by_use_case!$A$2:$A$9,0)),Current_DTE!R9),"-")</f>
        <v>133409.35004928565</v>
      </c>
      <c r="S9" s="116">
        <f>IFERROR(IF(ISBLANK(Current_DTE!S9),INDEX(Minutes_by_use_case!$B$2:$B$9,MATCH($B9,Minutes_by_use_case!$A$2:$A$9,0)),Current_DTE!S9),"-")</f>
        <v>133409.35004928565</v>
      </c>
      <c r="T9" s="116">
        <f>IFERROR(IF(ISBLANK(Current_DTE!T9),INDEX(Minutes_by_use_case!$B$2:$B$9,MATCH($B9,Minutes_by_use_case!$A$2:$A$9,0)),Current_DTE!T9),"-")</f>
        <v>133409.35004928565</v>
      </c>
      <c r="U9" s="116">
        <f>IFERROR(IF(ISBLANK(Current_DTE!U9),INDEX(Minutes_by_use_case!$B$2:$B$9,MATCH($B9,Minutes_by_use_case!$A$2:$A$9,0)),Current_DTE!U9),"-")</f>
        <v>133409.35004928565</v>
      </c>
      <c r="V9" s="116">
        <f>IFERROR(IF(ISBLANK(Current_DTE!V9),INDEX(Minutes_by_use_case!$B$2:$B$9,MATCH($B9,Minutes_by_use_case!$A$2:$A$9,0)),Current_DTE!V9),"-")</f>
        <v>133409.35004928565</v>
      </c>
      <c r="W9" s="116">
        <f>IFERROR(IF(ISBLANK(Current_DTE!W9),INDEX(Minutes_by_use_case!$B$2:$B$9,MATCH($B9,Minutes_by_use_case!$A$2:$A$9,0)),Current_DTE!W9),"-")</f>
        <v>133409.35004928565</v>
      </c>
    </row>
    <row r="10" spans="1:23" x14ac:dyDescent="0.3">
      <c r="A10" s="44" t="s">
        <v>69</v>
      </c>
      <c r="B10" s="51" t="s">
        <v>58</v>
      </c>
      <c r="C10" s="46" t="s">
        <v>88</v>
      </c>
      <c r="D10" s="116">
        <f>IFERROR(IF(ISBLANK(Current_DTE!D10),INDEX(Minutes_by_use_case!$B$2:$B$9,MATCH($B10,Minutes_by_use_case!$A$2:$A$9,0)),Current_DTE!D10),"-")</f>
        <v>1178.5658305555555</v>
      </c>
      <c r="E10" s="116">
        <f>IFERROR(IF(ISBLANK(Current_DTE!E10),INDEX(Minutes_by_use_case!$B$2:$B$9,MATCH($B10,Minutes_by_use_case!$A$2:$A$9,0)),Current_DTE!E10),"-")</f>
        <v>779.39891388888896</v>
      </c>
      <c r="F10" s="116">
        <f>IFERROR(IF(ISBLANK(Current_DTE!F10),INDEX(Minutes_by_use_case!$B$2:$B$9,MATCH($B10,Minutes_by_use_case!$A$2:$A$9,0)),Current_DTE!F10),"-")</f>
        <v>4.2386111111111111</v>
      </c>
      <c r="G10" s="116">
        <f>IFERROR(IF(ISBLANK(Current_DTE!G10),INDEX(Minutes_by_use_case!$B$2:$B$9,MATCH($B10,Minutes_by_use_case!$A$2:$A$9,0)),Current_DTE!G10),"-")</f>
        <v>871.54136999999992</v>
      </c>
      <c r="H10" s="116">
        <f>IFERROR(IF(ISBLANK(Current_DTE!H10),INDEX(Minutes_by_use_case!$B$2:$B$9,MATCH($B10,Minutes_by_use_case!$A$2:$A$9,0)),Current_DTE!H10),"-")</f>
        <v>871.54136999999992</v>
      </c>
      <c r="I10" s="116">
        <f>IFERROR(IF(ISBLANK(Current_DTE!I10),INDEX(Minutes_by_use_case!$B$2:$B$9,MATCH($B10,Minutes_by_use_case!$A$2:$A$9,0)),Current_DTE!I10),"-")</f>
        <v>871.54136999999992</v>
      </c>
      <c r="J10" s="116">
        <f>IFERROR(IF(ISBLANK(Current_DTE!J10),INDEX(Minutes_by_use_case!$B$2:$B$9,MATCH($B10,Minutes_by_use_case!$A$2:$A$9,0)),Current_DTE!J10),"-")</f>
        <v>871.54136999999992</v>
      </c>
      <c r="K10" s="116">
        <f>IFERROR(IF(ISBLANK(Current_DTE!K10),INDEX(Minutes_by_use_case!$B$2:$B$9,MATCH($B10,Minutes_by_use_case!$A$2:$A$9,0)),Current_DTE!K10),"-")</f>
        <v>871.54136999999992</v>
      </c>
      <c r="L10" s="116">
        <f>IFERROR(IF(ISBLANK(Current_DTE!L10),INDEX(Minutes_by_use_case!$B$2:$B$9,MATCH($B10,Minutes_by_use_case!$A$2:$A$9,0)),Current_DTE!L10),"-")</f>
        <v>871.54136999999992</v>
      </c>
      <c r="M10" s="116">
        <f>IFERROR(IF(ISBLANK(Current_DTE!M10),INDEX(Minutes_by_use_case!$B$2:$B$9,MATCH($B10,Minutes_by_use_case!$A$2:$A$9,0)),Current_DTE!M10),"-")</f>
        <v>871.54136999999992</v>
      </c>
      <c r="N10" s="116">
        <f>IFERROR(IF(ISBLANK(Current_DTE!N10),INDEX(Minutes_by_use_case!$B$2:$B$9,MATCH($B10,Minutes_by_use_case!$A$2:$A$9,0)),Current_DTE!N10),"-")</f>
        <v>871.54136999999992</v>
      </c>
      <c r="O10" s="116">
        <f>IFERROR(IF(ISBLANK(Current_DTE!O10),INDEX(Minutes_by_use_case!$B$2:$B$9,MATCH($B10,Minutes_by_use_case!$A$2:$A$9,0)),Current_DTE!O10),"-")</f>
        <v>871.54136999999992</v>
      </c>
      <c r="P10" s="116">
        <f>IFERROR(IF(ISBLANK(Current_DTE!P10),INDEX(Minutes_by_use_case!$B$2:$B$9,MATCH($B10,Minutes_by_use_case!$A$2:$A$9,0)),Current_DTE!P10),"-")</f>
        <v>871.54136999999992</v>
      </c>
      <c r="Q10" s="116">
        <f>IFERROR(IF(ISBLANK(Current_DTE!Q10),INDEX(Minutes_by_use_case!$B$2:$B$9,MATCH($B10,Minutes_by_use_case!$A$2:$A$9,0)),Current_DTE!Q10),"-")</f>
        <v>871.54136999999992</v>
      </c>
      <c r="R10" s="116">
        <f>IFERROR(IF(ISBLANK(Current_DTE!R10),INDEX(Minutes_by_use_case!$B$2:$B$9,MATCH($B10,Minutes_by_use_case!$A$2:$A$9,0)),Current_DTE!R10),"-")</f>
        <v>871.54136999999992</v>
      </c>
      <c r="S10" s="116">
        <f>IFERROR(IF(ISBLANK(Current_DTE!S10),INDEX(Minutes_by_use_case!$B$2:$B$9,MATCH($B10,Minutes_by_use_case!$A$2:$A$9,0)),Current_DTE!S10),"-")</f>
        <v>871.54136999999992</v>
      </c>
      <c r="T10" s="116">
        <f>IFERROR(IF(ISBLANK(Current_DTE!T10),INDEX(Minutes_by_use_case!$B$2:$B$9,MATCH($B10,Minutes_by_use_case!$A$2:$A$9,0)),Current_DTE!T10),"-")</f>
        <v>871.54136999999992</v>
      </c>
      <c r="U10" s="116">
        <f>IFERROR(IF(ISBLANK(Current_DTE!U10),INDEX(Minutes_by_use_case!$B$2:$B$9,MATCH($B10,Minutes_by_use_case!$A$2:$A$9,0)),Current_DTE!U10),"-")</f>
        <v>871.54136999999992</v>
      </c>
      <c r="V10" s="116">
        <f>IFERROR(IF(ISBLANK(Current_DTE!V10),INDEX(Minutes_by_use_case!$B$2:$B$9,MATCH($B10,Minutes_by_use_case!$A$2:$A$9,0)),Current_DTE!V10),"-")</f>
        <v>871.54136999999992</v>
      </c>
      <c r="W10" s="116">
        <f>IFERROR(IF(ISBLANK(Current_DTE!W10),INDEX(Minutes_by_use_case!$B$2:$B$9,MATCH($B10,Minutes_by_use_case!$A$2:$A$9,0)),Current_DTE!W10),"-")</f>
        <v>871.54136999999992</v>
      </c>
    </row>
    <row r="11" spans="1:23" x14ac:dyDescent="0.3">
      <c r="A11" s="44" t="s">
        <v>70</v>
      </c>
      <c r="B11" s="51" t="s">
        <v>57</v>
      </c>
      <c r="C11" s="46"/>
      <c r="D11" s="116">
        <f>IFERROR(IF(ISBLANK(Current_DTE!D11),INDEX(Minutes_by_use_case!$B$2:$B$9,MATCH($B11,Minutes_by_use_case!$A$2:$A$9,0)),Current_DTE!D11),"-")</f>
        <v>721.11352444444435</v>
      </c>
      <c r="E11" s="116">
        <f>IFERROR(IF(ISBLANK(Current_DTE!E11),INDEX(Minutes_by_use_case!$B$2:$B$9,MATCH($B11,Minutes_by_use_case!$A$2:$A$9,0)),Current_DTE!E11),"-")</f>
        <v>721.11352444444435</v>
      </c>
      <c r="F11" s="116">
        <f>IFERROR(IF(ISBLANK(Current_DTE!F11),INDEX(Minutes_by_use_case!$B$2:$B$9,MATCH($B11,Minutes_by_use_case!$A$2:$A$9,0)),Current_DTE!F11),"-")</f>
        <v>721.11352444444435</v>
      </c>
      <c r="G11" s="116">
        <f>IFERROR(IF(ISBLANK(Current_DTE!G11),INDEX(Minutes_by_use_case!$B$2:$B$9,MATCH($B11,Minutes_by_use_case!$A$2:$A$9,0)),Current_DTE!G11),"-")</f>
        <v>721.11352444444435</v>
      </c>
      <c r="H11" s="116">
        <f>IFERROR(IF(ISBLANK(Current_DTE!H11),INDEX(Minutes_by_use_case!$B$2:$B$9,MATCH($B11,Minutes_by_use_case!$A$2:$A$9,0)),Current_DTE!H11),"-")</f>
        <v>721.11352444444435</v>
      </c>
      <c r="I11" s="116">
        <f>IFERROR(IF(ISBLANK(Current_DTE!I11),INDEX(Minutes_by_use_case!$B$2:$B$9,MATCH($B11,Minutes_by_use_case!$A$2:$A$9,0)),Current_DTE!I11),"-")</f>
        <v>721.11352444444435</v>
      </c>
      <c r="J11" s="116">
        <f>IFERROR(IF(ISBLANK(Current_DTE!J11),INDEX(Minutes_by_use_case!$B$2:$B$9,MATCH($B11,Minutes_by_use_case!$A$2:$A$9,0)),Current_DTE!J11),"-")</f>
        <v>721.11352444444435</v>
      </c>
      <c r="K11" s="116">
        <f>IFERROR(IF(ISBLANK(Current_DTE!K11),INDEX(Minutes_by_use_case!$B$2:$B$9,MATCH($B11,Minutes_by_use_case!$A$2:$A$9,0)),Current_DTE!K11),"-")</f>
        <v>721.11352444444435</v>
      </c>
      <c r="L11" s="116">
        <f>IFERROR(IF(ISBLANK(Current_DTE!L11),INDEX(Minutes_by_use_case!$B$2:$B$9,MATCH($B11,Minutes_by_use_case!$A$2:$A$9,0)),Current_DTE!L11),"-")</f>
        <v>721.11352444444435</v>
      </c>
      <c r="M11" s="116">
        <f>IFERROR(IF(ISBLANK(Current_DTE!M11),INDEX(Minutes_by_use_case!$B$2:$B$9,MATCH($B11,Minutes_by_use_case!$A$2:$A$9,0)),Current_DTE!M11),"-")</f>
        <v>721.11352444444435</v>
      </c>
      <c r="N11" s="116">
        <f>IFERROR(IF(ISBLANK(Current_DTE!N11),INDEX(Minutes_by_use_case!$B$2:$B$9,MATCH($B11,Minutes_by_use_case!$A$2:$A$9,0)),Current_DTE!N11),"-")</f>
        <v>721.11352444444435</v>
      </c>
      <c r="O11" s="116">
        <f>IFERROR(IF(ISBLANK(Current_DTE!O11),INDEX(Minutes_by_use_case!$B$2:$B$9,MATCH($B11,Minutes_by_use_case!$A$2:$A$9,0)),Current_DTE!O11),"-")</f>
        <v>721.11352444444435</v>
      </c>
      <c r="P11" s="116">
        <f>IFERROR(IF(ISBLANK(Current_DTE!P11),INDEX(Minutes_by_use_case!$B$2:$B$9,MATCH($B11,Minutes_by_use_case!$A$2:$A$9,0)),Current_DTE!P11),"-")</f>
        <v>721.11352444444435</v>
      </c>
      <c r="Q11" s="116">
        <f>IFERROR(IF(ISBLANK(Current_DTE!Q11),INDEX(Minutes_by_use_case!$B$2:$B$9,MATCH($B11,Minutes_by_use_case!$A$2:$A$9,0)),Current_DTE!Q11),"-")</f>
        <v>721.11352444444435</v>
      </c>
      <c r="R11" s="116">
        <f>IFERROR(IF(ISBLANK(Current_DTE!R11),INDEX(Minutes_by_use_case!$B$2:$B$9,MATCH($B11,Minutes_by_use_case!$A$2:$A$9,0)),Current_DTE!R11),"-")</f>
        <v>721.11352444444435</v>
      </c>
      <c r="S11" s="116">
        <f>IFERROR(IF(ISBLANK(Current_DTE!S11),INDEX(Minutes_by_use_case!$B$2:$B$9,MATCH($B11,Minutes_by_use_case!$A$2:$A$9,0)),Current_DTE!S11),"-")</f>
        <v>721.11352444444435</v>
      </c>
      <c r="T11" s="116">
        <f>IFERROR(IF(ISBLANK(Current_DTE!T11),INDEX(Minutes_by_use_case!$B$2:$B$9,MATCH($B11,Minutes_by_use_case!$A$2:$A$9,0)),Current_DTE!T11),"-")</f>
        <v>721.11352444444435</v>
      </c>
      <c r="U11" s="116">
        <f>IFERROR(IF(ISBLANK(Current_DTE!U11),INDEX(Minutes_by_use_case!$B$2:$B$9,MATCH($B11,Minutes_by_use_case!$A$2:$A$9,0)),Current_DTE!U11),"-")</f>
        <v>721.11352444444435</v>
      </c>
      <c r="V11" s="116">
        <f>IFERROR(IF(ISBLANK(Current_DTE!V11),INDEX(Minutes_by_use_case!$B$2:$B$9,MATCH($B11,Minutes_by_use_case!$A$2:$A$9,0)),Current_DTE!V11),"-")</f>
        <v>721.11352444444435</v>
      </c>
      <c r="W11" s="116">
        <f>IFERROR(IF(ISBLANK(Current_DTE!W11),INDEX(Minutes_by_use_case!$B$2:$B$9,MATCH($B11,Minutes_by_use_case!$A$2:$A$9,0)),Current_DTE!W11),"-")</f>
        <v>721.11352444444435</v>
      </c>
    </row>
    <row r="12" spans="1:23" x14ac:dyDescent="0.3">
      <c r="A12" s="44" t="s">
        <v>71</v>
      </c>
      <c r="B12" s="50" t="s">
        <v>58</v>
      </c>
      <c r="C12" s="46"/>
      <c r="D12" s="116">
        <f>IFERROR(IF(ISBLANK(Current_DTE!D12),INDEX(Minutes_by_use_case!$B$2:$B$9,MATCH($B12,Minutes_by_use_case!$A$2:$A$9,0)),Current_DTE!D12),"-")</f>
        <v>171572.29579277776</v>
      </c>
      <c r="E12" s="116">
        <f>IFERROR(IF(ISBLANK(Current_DTE!E12),INDEX(Minutes_by_use_case!$B$2:$B$9,MATCH($B12,Minutes_by_use_case!$A$2:$A$9,0)),Current_DTE!E12),"-")</f>
        <v>171572.29579277776</v>
      </c>
      <c r="F12" s="116">
        <f>IFERROR(IF(ISBLANK(Current_DTE!F12),INDEX(Minutes_by_use_case!$B$2:$B$9,MATCH($B12,Minutes_by_use_case!$A$2:$A$9,0)),Current_DTE!F12),"-")</f>
        <v>171572.29579277776</v>
      </c>
      <c r="G12" s="116">
        <f>IFERROR(IF(ISBLANK(Current_DTE!G12),INDEX(Minutes_by_use_case!$B$2:$B$9,MATCH($B12,Minutes_by_use_case!$A$2:$A$9,0)),Current_DTE!G12),"-")</f>
        <v>171572.29579277776</v>
      </c>
      <c r="H12" s="116">
        <f>IFERROR(IF(ISBLANK(Current_DTE!H12),INDEX(Minutes_by_use_case!$B$2:$B$9,MATCH($B12,Minutes_by_use_case!$A$2:$A$9,0)),Current_DTE!H12),"-")</f>
        <v>171572.29579277776</v>
      </c>
      <c r="I12" s="116">
        <f>IFERROR(IF(ISBLANK(Current_DTE!I12),INDEX(Minutes_by_use_case!$B$2:$B$9,MATCH($B12,Minutes_by_use_case!$A$2:$A$9,0)),Current_DTE!I12),"-")</f>
        <v>171572.29579277776</v>
      </c>
      <c r="J12" s="116">
        <f>IFERROR(IF(ISBLANK(Current_DTE!J12),INDEX(Minutes_by_use_case!$B$2:$B$9,MATCH($B12,Minutes_by_use_case!$A$2:$A$9,0)),Current_DTE!J12),"-")</f>
        <v>171572.29579277776</v>
      </c>
      <c r="K12" s="116">
        <f>IFERROR(IF(ISBLANK(Current_DTE!K12),INDEX(Minutes_by_use_case!$B$2:$B$9,MATCH($B12,Minutes_by_use_case!$A$2:$A$9,0)),Current_DTE!K12),"-")</f>
        <v>171572.29579277776</v>
      </c>
      <c r="L12" s="116">
        <f>IFERROR(IF(ISBLANK(Current_DTE!L12),INDEX(Minutes_by_use_case!$B$2:$B$9,MATCH($B12,Minutes_by_use_case!$A$2:$A$9,0)),Current_DTE!L12),"-")</f>
        <v>171572.29579277776</v>
      </c>
      <c r="M12" s="116">
        <f>IFERROR(IF(ISBLANK(Current_DTE!M12),INDEX(Minutes_by_use_case!$B$2:$B$9,MATCH($B12,Minutes_by_use_case!$A$2:$A$9,0)),Current_DTE!M12),"-")</f>
        <v>171572.29579277776</v>
      </c>
      <c r="N12" s="116">
        <f>IFERROR(IF(ISBLANK(Current_DTE!N12),INDEX(Minutes_by_use_case!$B$2:$B$9,MATCH($B12,Minutes_by_use_case!$A$2:$A$9,0)),Current_DTE!N12),"-")</f>
        <v>171572.29579277776</v>
      </c>
      <c r="O12" s="116">
        <f>IFERROR(IF(ISBLANK(Current_DTE!O12),INDEX(Minutes_by_use_case!$B$2:$B$9,MATCH($B12,Minutes_by_use_case!$A$2:$A$9,0)),Current_DTE!O12),"-")</f>
        <v>171572.29579277776</v>
      </c>
      <c r="P12" s="116">
        <f>IFERROR(IF(ISBLANK(Current_DTE!P12),INDEX(Minutes_by_use_case!$B$2:$B$9,MATCH($B12,Minutes_by_use_case!$A$2:$A$9,0)),Current_DTE!P12),"-")</f>
        <v>171572.29579277776</v>
      </c>
      <c r="Q12" s="116">
        <f>IFERROR(IF(ISBLANK(Current_DTE!Q12),INDEX(Minutes_by_use_case!$B$2:$B$9,MATCH($B12,Minutes_by_use_case!$A$2:$A$9,0)),Current_DTE!Q12),"-")</f>
        <v>171572.29579277776</v>
      </c>
      <c r="R12" s="116">
        <f>IFERROR(IF(ISBLANK(Current_DTE!R12),INDEX(Minutes_by_use_case!$B$2:$B$9,MATCH($B12,Minutes_by_use_case!$A$2:$A$9,0)),Current_DTE!R12),"-")</f>
        <v>171572.29579277776</v>
      </c>
      <c r="S12" s="116">
        <f>IFERROR(IF(ISBLANK(Current_DTE!S12),INDEX(Minutes_by_use_case!$B$2:$B$9,MATCH($B12,Minutes_by_use_case!$A$2:$A$9,0)),Current_DTE!S12),"-")</f>
        <v>171572.29579277776</v>
      </c>
      <c r="T12" s="116">
        <f>IFERROR(IF(ISBLANK(Current_DTE!T12),INDEX(Minutes_by_use_case!$B$2:$B$9,MATCH($B12,Minutes_by_use_case!$A$2:$A$9,0)),Current_DTE!T12),"-")</f>
        <v>171572.29579277776</v>
      </c>
      <c r="U12" s="116">
        <f>IFERROR(IF(ISBLANK(Current_DTE!U12),INDEX(Minutes_by_use_case!$B$2:$B$9,MATCH($B12,Minutes_by_use_case!$A$2:$A$9,0)),Current_DTE!U12),"-")</f>
        <v>171572.29579277776</v>
      </c>
      <c r="V12" s="116">
        <f>IFERROR(IF(ISBLANK(Current_DTE!V12),INDEX(Minutes_by_use_case!$B$2:$B$9,MATCH($B12,Minutes_by_use_case!$A$2:$A$9,0)),Current_DTE!V12),"-")</f>
        <v>171572.29579277776</v>
      </c>
      <c r="W12" s="116">
        <f>IFERROR(IF(ISBLANK(Current_DTE!W12),INDEX(Minutes_by_use_case!$B$2:$B$9,MATCH($B12,Minutes_by_use_case!$A$2:$A$9,0)),Current_DTE!W12),"-")</f>
        <v>171572.29579277776</v>
      </c>
    </row>
    <row r="13" spans="1:23" x14ac:dyDescent="0.3">
      <c r="A13" s="44" t="s">
        <v>81</v>
      </c>
      <c r="B13" s="52" t="s">
        <v>63</v>
      </c>
      <c r="C13" s="46"/>
      <c r="D13" s="116" t="str">
        <f>IFERROR(IF(ISBLANK(Current_DTE!D13),INDEX(Minutes_by_use_case!$B$2:$B$9,MATCH($B13,Minutes_by_use_case!$A$2:$A$9,0)),Current_DTE!D13),"-")</f>
        <v>-</v>
      </c>
      <c r="E13" s="116" t="str">
        <f>IFERROR(IF(ISBLANK(Current_DTE!E13),INDEX(Minutes_by_use_case!$B$2:$B$9,MATCH($B13,Minutes_by_use_case!$A$2:$A$9,0)),Current_DTE!E13),"-")</f>
        <v>-</v>
      </c>
      <c r="F13" s="116" t="str">
        <f>IFERROR(IF(ISBLANK(Current_DTE!F13),INDEX(Minutes_by_use_case!$B$2:$B$9,MATCH($B13,Minutes_by_use_case!$A$2:$A$9,0)),Current_DTE!F13),"-")</f>
        <v>-</v>
      </c>
      <c r="G13" s="116" t="str">
        <f>IFERROR(IF(ISBLANK(Current_DTE!G13),INDEX(Minutes_by_use_case!$B$2:$B$9,MATCH($B13,Minutes_by_use_case!$A$2:$A$9,0)),Current_DTE!G13),"-")</f>
        <v>-</v>
      </c>
      <c r="H13" s="116" t="str">
        <f>IFERROR(IF(ISBLANK(Current_DTE!H13),INDEX(Minutes_by_use_case!$B$2:$B$9,MATCH($B13,Minutes_by_use_case!$A$2:$A$9,0)),Current_DTE!H13),"-")</f>
        <v>-</v>
      </c>
      <c r="I13" s="116" t="str">
        <f>IFERROR(IF(ISBLANK(Current_DTE!I13),INDEX(Minutes_by_use_case!$B$2:$B$9,MATCH($B13,Minutes_by_use_case!$A$2:$A$9,0)),Current_DTE!I13),"-")</f>
        <v>-</v>
      </c>
      <c r="J13" s="116" t="str">
        <f>IFERROR(IF(ISBLANK(Current_DTE!J13),INDEX(Minutes_by_use_case!$B$2:$B$9,MATCH($B13,Minutes_by_use_case!$A$2:$A$9,0)),Current_DTE!J13),"-")</f>
        <v>-</v>
      </c>
      <c r="K13" s="116" t="str">
        <f>IFERROR(IF(ISBLANK(Current_DTE!K13),INDEX(Minutes_by_use_case!$B$2:$B$9,MATCH($B13,Minutes_by_use_case!$A$2:$A$9,0)),Current_DTE!K13),"-")</f>
        <v>-</v>
      </c>
      <c r="L13" s="116" t="str">
        <f>IFERROR(IF(ISBLANK(Current_DTE!L13),INDEX(Minutes_by_use_case!$B$2:$B$9,MATCH($B13,Minutes_by_use_case!$A$2:$A$9,0)),Current_DTE!L13),"-")</f>
        <v>-</v>
      </c>
      <c r="M13" s="116" t="str">
        <f>IFERROR(IF(ISBLANK(Current_DTE!M13),INDEX(Minutes_by_use_case!$B$2:$B$9,MATCH($B13,Minutes_by_use_case!$A$2:$A$9,0)),Current_DTE!M13),"-")</f>
        <v>-</v>
      </c>
      <c r="N13" s="116" t="str">
        <f>IFERROR(IF(ISBLANK(Current_DTE!N13),INDEX(Minutes_by_use_case!$B$2:$B$9,MATCH($B13,Minutes_by_use_case!$A$2:$A$9,0)),Current_DTE!N13),"-")</f>
        <v>-</v>
      </c>
      <c r="O13" s="116" t="str">
        <f>IFERROR(IF(ISBLANK(Current_DTE!O13),INDEX(Minutes_by_use_case!$B$2:$B$9,MATCH($B13,Minutes_by_use_case!$A$2:$A$9,0)),Current_DTE!O13),"-")</f>
        <v>-</v>
      </c>
      <c r="P13" s="116" t="str">
        <f>IFERROR(IF(ISBLANK(Current_DTE!P13),INDEX(Minutes_by_use_case!$B$2:$B$9,MATCH($B13,Minutes_by_use_case!$A$2:$A$9,0)),Current_DTE!P13),"-")</f>
        <v>-</v>
      </c>
      <c r="Q13" s="116" t="str">
        <f>IFERROR(IF(ISBLANK(Current_DTE!Q13),INDEX(Minutes_by_use_case!$B$2:$B$9,MATCH($B13,Minutes_by_use_case!$A$2:$A$9,0)),Current_DTE!Q13),"-")</f>
        <v>-</v>
      </c>
      <c r="R13" s="116" t="str">
        <f>IFERROR(IF(ISBLANK(Current_DTE!R13),INDEX(Minutes_by_use_case!$B$2:$B$9,MATCH($B13,Minutes_by_use_case!$A$2:$A$9,0)),Current_DTE!R13),"-")</f>
        <v>-</v>
      </c>
      <c r="S13" s="116" t="str">
        <f>IFERROR(IF(ISBLANK(Current_DTE!S13),INDEX(Minutes_by_use_case!$B$2:$B$9,MATCH($B13,Minutes_by_use_case!$A$2:$A$9,0)),Current_DTE!S13),"-")</f>
        <v>-</v>
      </c>
      <c r="T13" s="116" t="str">
        <f>IFERROR(IF(ISBLANK(Current_DTE!T13),INDEX(Minutes_by_use_case!$B$2:$B$9,MATCH($B13,Minutes_by_use_case!$A$2:$A$9,0)),Current_DTE!T13),"-")</f>
        <v>-</v>
      </c>
      <c r="U13" s="116" t="str">
        <f>IFERROR(IF(ISBLANK(Current_DTE!U13),INDEX(Minutes_by_use_case!$B$2:$B$9,MATCH($B13,Minutes_by_use_case!$A$2:$A$9,0)),Current_DTE!U13),"-")</f>
        <v>-</v>
      </c>
      <c r="V13" s="116" t="str">
        <f>IFERROR(IF(ISBLANK(Current_DTE!V13),INDEX(Minutes_by_use_case!$B$2:$B$9,MATCH($B13,Minutes_by_use_case!$A$2:$A$9,0)),Current_DTE!V13),"-")</f>
        <v>-</v>
      </c>
      <c r="W13" s="116" t="str">
        <f>IFERROR(IF(ISBLANK(Current_DTE!W13),INDEX(Minutes_by_use_case!$B$2:$B$9,MATCH($B13,Minutes_by_use_case!$A$2:$A$9,0)),Current_DTE!W13),"-")</f>
        <v>-</v>
      </c>
    </row>
    <row r="14" spans="1:23" x14ac:dyDescent="0.3">
      <c r="A14" s="44" t="s">
        <v>34</v>
      </c>
      <c r="B14" s="45" t="s">
        <v>56</v>
      </c>
      <c r="C14" s="46" t="s">
        <v>88</v>
      </c>
      <c r="D14" s="116">
        <f>IFERROR(IF(ISBLANK(Current_DTE!D14),INDEX(Minutes_by_use_case!$B$2:$B$9,MATCH($B14,Minutes_by_use_case!$A$2:$A$9,0)),Current_DTE!D14),"-")</f>
        <v>851.36055555555549</v>
      </c>
      <c r="E14" s="116">
        <f>IFERROR(IF(ISBLANK(Current_DTE!E14),INDEX(Minutes_by_use_case!$B$2:$B$9,MATCH($B14,Minutes_by_use_case!$A$2:$A$9,0)),Current_DTE!E14),"-")</f>
        <v>921.41561944444436</v>
      </c>
      <c r="F14" s="116">
        <f>IFERROR(IF(ISBLANK(Current_DTE!F14),INDEX(Minutes_by_use_case!$B$2:$B$9,MATCH($B14,Minutes_by_use_case!$A$2:$A$9,0)),Current_DTE!F14),"-")</f>
        <v>793.34499999999991</v>
      </c>
      <c r="G14" s="116">
        <f>IFERROR(IF(ISBLANK(Current_DTE!G14),INDEX(Minutes_by_use_case!$B$2:$B$9,MATCH($B14,Minutes_by_use_case!$A$2:$A$9,0)),Current_DTE!G14),"-")</f>
        <v>796.60534611111109</v>
      </c>
      <c r="H14" s="116">
        <f>IFERROR(IF(ISBLANK(Current_DTE!H14),INDEX(Minutes_by_use_case!$B$2:$B$9,MATCH($B14,Minutes_by_use_case!$A$2:$A$9,0)),Current_DTE!H14),"-")</f>
        <v>796.60534611111109</v>
      </c>
      <c r="I14" s="116">
        <f>IFERROR(IF(ISBLANK(Current_DTE!I14),INDEX(Minutes_by_use_case!$B$2:$B$9,MATCH($B14,Minutes_by_use_case!$A$2:$A$9,0)),Current_DTE!I14),"-")</f>
        <v>796.60534611111109</v>
      </c>
      <c r="J14" s="116">
        <f>IFERROR(IF(ISBLANK(Current_DTE!J14),INDEX(Minutes_by_use_case!$B$2:$B$9,MATCH($B14,Minutes_by_use_case!$A$2:$A$9,0)),Current_DTE!J14),"-")</f>
        <v>796.60534611111109</v>
      </c>
      <c r="K14" s="116">
        <f>IFERROR(IF(ISBLANK(Current_DTE!K14),INDEX(Minutes_by_use_case!$B$2:$B$9,MATCH($B14,Minutes_by_use_case!$A$2:$A$9,0)),Current_DTE!K14),"-")</f>
        <v>796.60534611111109</v>
      </c>
      <c r="L14" s="116">
        <f>IFERROR(IF(ISBLANK(Current_DTE!L14),INDEX(Minutes_by_use_case!$B$2:$B$9,MATCH($B14,Minutes_by_use_case!$A$2:$A$9,0)),Current_DTE!L14),"-")</f>
        <v>796.60534611111109</v>
      </c>
      <c r="M14" s="116">
        <f>IFERROR(IF(ISBLANK(Current_DTE!M14),INDEX(Minutes_by_use_case!$B$2:$B$9,MATCH($B14,Minutes_by_use_case!$A$2:$A$9,0)),Current_DTE!M14),"-")</f>
        <v>796.60534611111109</v>
      </c>
      <c r="N14" s="116">
        <f>IFERROR(IF(ISBLANK(Current_DTE!N14),INDEX(Minutes_by_use_case!$B$2:$B$9,MATCH($B14,Minutes_by_use_case!$A$2:$A$9,0)),Current_DTE!N14),"-")</f>
        <v>796.60534611111109</v>
      </c>
      <c r="O14" s="116">
        <f>IFERROR(IF(ISBLANK(Current_DTE!O14),INDEX(Minutes_by_use_case!$B$2:$B$9,MATCH($B14,Minutes_by_use_case!$A$2:$A$9,0)),Current_DTE!O14),"-")</f>
        <v>796.60534611111109</v>
      </c>
      <c r="P14" s="116">
        <f>IFERROR(IF(ISBLANK(Current_DTE!P14),INDEX(Minutes_by_use_case!$B$2:$B$9,MATCH($B14,Minutes_by_use_case!$A$2:$A$9,0)),Current_DTE!P14),"-")</f>
        <v>796.60534611111109</v>
      </c>
      <c r="Q14" s="116">
        <f>IFERROR(IF(ISBLANK(Current_DTE!Q14),INDEX(Minutes_by_use_case!$B$2:$B$9,MATCH($B14,Minutes_by_use_case!$A$2:$A$9,0)),Current_DTE!Q14),"-")</f>
        <v>796.60534611111109</v>
      </c>
      <c r="R14" s="116">
        <f>IFERROR(IF(ISBLANK(Current_DTE!R14),INDEX(Minutes_by_use_case!$B$2:$B$9,MATCH($B14,Minutes_by_use_case!$A$2:$A$9,0)),Current_DTE!R14),"-")</f>
        <v>796.60534611111109</v>
      </c>
      <c r="S14" s="116">
        <f>IFERROR(IF(ISBLANK(Current_DTE!S14),INDEX(Minutes_by_use_case!$B$2:$B$9,MATCH($B14,Minutes_by_use_case!$A$2:$A$9,0)),Current_DTE!S14),"-")</f>
        <v>796.60534611111109</v>
      </c>
      <c r="T14" s="116">
        <f>IFERROR(IF(ISBLANK(Current_DTE!T14),INDEX(Minutes_by_use_case!$B$2:$B$9,MATCH($B14,Minutes_by_use_case!$A$2:$A$9,0)),Current_DTE!T14),"-")</f>
        <v>796.60534611111109</v>
      </c>
      <c r="U14" s="116">
        <f>IFERROR(IF(ISBLANK(Current_DTE!U14),INDEX(Minutes_by_use_case!$B$2:$B$9,MATCH($B14,Minutes_by_use_case!$A$2:$A$9,0)),Current_DTE!U14),"-")</f>
        <v>796.60534611111109</v>
      </c>
      <c r="V14" s="116">
        <f>IFERROR(IF(ISBLANK(Current_DTE!V14),INDEX(Minutes_by_use_case!$B$2:$B$9,MATCH($B14,Minutes_by_use_case!$A$2:$A$9,0)),Current_DTE!V14),"-")</f>
        <v>796.60534611111109</v>
      </c>
      <c r="W14" s="116">
        <f>IFERROR(IF(ISBLANK(Current_DTE!W14),INDEX(Minutes_by_use_case!$B$2:$B$9,MATCH($B14,Minutes_by_use_case!$A$2:$A$9,0)),Current_DTE!W14),"-")</f>
        <v>796.60534611111109</v>
      </c>
    </row>
    <row r="15" spans="1:23" x14ac:dyDescent="0.3">
      <c r="A15" s="56" t="s">
        <v>82</v>
      </c>
      <c r="B15" s="45" t="s">
        <v>55</v>
      </c>
      <c r="C15" s="46"/>
      <c r="D15" s="116">
        <f>IFERROR(IF(ISBLANK(Current_DTE!D15),INDEX(Minutes_by_use_case!$B$2:$B$9,MATCH($B15,Minutes_by_use_case!$A$2:$A$9,0)),Current_DTE!D15),"-")</f>
        <v>2140.4341038095235</v>
      </c>
      <c r="E15" s="116">
        <f>IFERROR(IF(ISBLANK(Current_DTE!E15),INDEX(Minutes_by_use_case!$B$2:$B$9,MATCH($B15,Minutes_by_use_case!$A$2:$A$9,0)),Current_DTE!E15),"-")</f>
        <v>2140.4341038095235</v>
      </c>
      <c r="F15" s="116">
        <f>IFERROR(IF(ISBLANK(Current_DTE!F15),INDEX(Minutes_by_use_case!$B$2:$B$9,MATCH($B15,Minutes_by_use_case!$A$2:$A$9,0)),Current_DTE!F15),"-")</f>
        <v>2140.4341038095235</v>
      </c>
      <c r="G15" s="116">
        <f>IFERROR(IF(ISBLANK(Current_DTE!G15),INDEX(Minutes_by_use_case!$B$2:$B$9,MATCH($B15,Minutes_by_use_case!$A$2:$A$9,0)),Current_DTE!G15),"-")</f>
        <v>2140.4341038095235</v>
      </c>
      <c r="H15" s="116">
        <f>IFERROR(IF(ISBLANK(Current_DTE!H15),INDEX(Minutes_by_use_case!$B$2:$B$9,MATCH($B15,Minutes_by_use_case!$A$2:$A$9,0)),Current_DTE!H15),"-")</f>
        <v>2140.4341038095235</v>
      </c>
      <c r="I15" s="116">
        <f>IFERROR(IF(ISBLANK(Current_DTE!I15),INDEX(Minutes_by_use_case!$B$2:$B$9,MATCH($B15,Minutes_by_use_case!$A$2:$A$9,0)),Current_DTE!I15),"-")</f>
        <v>2140.4341038095235</v>
      </c>
      <c r="J15" s="116">
        <f>IFERROR(IF(ISBLANK(Current_DTE!J15),INDEX(Minutes_by_use_case!$B$2:$B$9,MATCH($B15,Minutes_by_use_case!$A$2:$A$9,0)),Current_DTE!J15),"-")</f>
        <v>2140.4341038095235</v>
      </c>
      <c r="K15" s="116">
        <f>IFERROR(IF(ISBLANK(Current_DTE!K15),INDEX(Minutes_by_use_case!$B$2:$B$9,MATCH($B15,Minutes_by_use_case!$A$2:$A$9,0)),Current_DTE!K15),"-")</f>
        <v>2140.4341038095235</v>
      </c>
      <c r="L15" s="116">
        <f>IFERROR(IF(ISBLANK(Current_DTE!L15),INDEX(Minutes_by_use_case!$B$2:$B$9,MATCH($B15,Minutes_by_use_case!$A$2:$A$9,0)),Current_DTE!L15),"-")</f>
        <v>2140.4341038095235</v>
      </c>
      <c r="M15" s="116">
        <f>IFERROR(IF(ISBLANK(Current_DTE!M15),INDEX(Minutes_by_use_case!$B$2:$B$9,MATCH($B15,Minutes_by_use_case!$A$2:$A$9,0)),Current_DTE!M15),"-")</f>
        <v>2140.4341038095235</v>
      </c>
      <c r="N15" s="116">
        <f>IFERROR(IF(ISBLANK(Current_DTE!N15),INDEX(Minutes_by_use_case!$B$2:$B$9,MATCH($B15,Minutes_by_use_case!$A$2:$A$9,0)),Current_DTE!N15),"-")</f>
        <v>2140.4341038095235</v>
      </c>
      <c r="O15" s="116">
        <f>IFERROR(IF(ISBLANK(Current_DTE!O15),INDEX(Minutes_by_use_case!$B$2:$B$9,MATCH($B15,Minutes_by_use_case!$A$2:$A$9,0)),Current_DTE!O15),"-")</f>
        <v>2140.4341038095235</v>
      </c>
      <c r="P15" s="116">
        <f>IFERROR(IF(ISBLANK(Current_DTE!P15),INDEX(Minutes_by_use_case!$B$2:$B$9,MATCH($B15,Minutes_by_use_case!$A$2:$A$9,0)),Current_DTE!P15),"-")</f>
        <v>2140.4341038095235</v>
      </c>
      <c r="Q15" s="116">
        <f>IFERROR(IF(ISBLANK(Current_DTE!Q15),INDEX(Minutes_by_use_case!$B$2:$B$9,MATCH($B15,Minutes_by_use_case!$A$2:$A$9,0)),Current_DTE!Q15),"-")</f>
        <v>2140.4341038095235</v>
      </c>
      <c r="R15" s="116">
        <f>IFERROR(IF(ISBLANK(Current_DTE!R15),INDEX(Minutes_by_use_case!$B$2:$B$9,MATCH($B15,Minutes_by_use_case!$A$2:$A$9,0)),Current_DTE!R15),"-")</f>
        <v>2140.4341038095235</v>
      </c>
      <c r="S15" s="116">
        <f>IFERROR(IF(ISBLANK(Current_DTE!S15),INDEX(Minutes_by_use_case!$B$2:$B$9,MATCH($B15,Minutes_by_use_case!$A$2:$A$9,0)),Current_DTE!S15),"-")</f>
        <v>2140.4341038095235</v>
      </c>
      <c r="T15" s="116">
        <f>IFERROR(IF(ISBLANK(Current_DTE!T15),INDEX(Minutes_by_use_case!$B$2:$B$9,MATCH($B15,Minutes_by_use_case!$A$2:$A$9,0)),Current_DTE!T15),"-")</f>
        <v>2140.4341038095235</v>
      </c>
      <c r="U15" s="116">
        <f>IFERROR(IF(ISBLANK(Current_DTE!U15),INDEX(Minutes_by_use_case!$B$2:$B$9,MATCH($B15,Minutes_by_use_case!$A$2:$A$9,0)),Current_DTE!U15),"-")</f>
        <v>2140.4341038095235</v>
      </c>
      <c r="V15" s="116">
        <f>IFERROR(IF(ISBLANK(Current_DTE!V15),INDEX(Minutes_by_use_case!$B$2:$B$9,MATCH($B15,Minutes_by_use_case!$A$2:$A$9,0)),Current_DTE!V15),"-")</f>
        <v>2140.4341038095235</v>
      </c>
      <c r="W15" s="116">
        <f>IFERROR(IF(ISBLANK(Current_DTE!W15),INDEX(Minutes_by_use_case!$B$2:$B$9,MATCH($B15,Minutes_by_use_case!$A$2:$A$9,0)),Current_DTE!W15),"-")</f>
        <v>2140.4341038095235</v>
      </c>
    </row>
    <row r="16" spans="1:23" x14ac:dyDescent="0.3">
      <c r="A16" s="56" t="s">
        <v>83</v>
      </c>
      <c r="B16" s="45" t="s">
        <v>55</v>
      </c>
      <c r="C16" s="46"/>
      <c r="D16" s="116">
        <f>IFERROR(IF(ISBLANK(Current_DTE!D16),INDEX(Minutes_by_use_case!$B$2:$B$9,MATCH($B16,Minutes_by_use_case!$A$2:$A$9,0)),Current_DTE!D16),"-")</f>
        <v>2140.4341038095235</v>
      </c>
      <c r="E16" s="116">
        <f>IFERROR(IF(ISBLANK(Current_DTE!E16),INDEX(Minutes_by_use_case!$B$2:$B$9,MATCH($B16,Minutes_by_use_case!$A$2:$A$9,0)),Current_DTE!E16),"-")</f>
        <v>2140.4341038095235</v>
      </c>
      <c r="F16" s="116">
        <f>IFERROR(IF(ISBLANK(Current_DTE!F16),INDEX(Minutes_by_use_case!$B$2:$B$9,MATCH($B16,Minutes_by_use_case!$A$2:$A$9,0)),Current_DTE!F16),"-")</f>
        <v>2140.4341038095235</v>
      </c>
      <c r="G16" s="116">
        <f>IFERROR(IF(ISBLANK(Current_DTE!G16),INDEX(Minutes_by_use_case!$B$2:$B$9,MATCH($B16,Minutes_by_use_case!$A$2:$A$9,0)),Current_DTE!G16),"-")</f>
        <v>2140.4341038095235</v>
      </c>
      <c r="H16" s="116">
        <f>IFERROR(IF(ISBLANK(Current_DTE!H16),INDEX(Minutes_by_use_case!$B$2:$B$9,MATCH($B16,Minutes_by_use_case!$A$2:$A$9,0)),Current_DTE!H16),"-")</f>
        <v>2140.4341038095235</v>
      </c>
      <c r="I16" s="116">
        <f>IFERROR(IF(ISBLANK(Current_DTE!I16),INDEX(Minutes_by_use_case!$B$2:$B$9,MATCH($B16,Minutes_by_use_case!$A$2:$A$9,0)),Current_DTE!I16),"-")</f>
        <v>2140.4341038095235</v>
      </c>
      <c r="J16" s="116">
        <f>IFERROR(IF(ISBLANK(Current_DTE!J16),INDEX(Minutes_by_use_case!$B$2:$B$9,MATCH($B16,Minutes_by_use_case!$A$2:$A$9,0)),Current_DTE!J16),"-")</f>
        <v>2140.4341038095235</v>
      </c>
      <c r="K16" s="116">
        <f>IFERROR(IF(ISBLANK(Current_DTE!K16),INDEX(Minutes_by_use_case!$B$2:$B$9,MATCH($B16,Minutes_by_use_case!$A$2:$A$9,0)),Current_DTE!K16),"-")</f>
        <v>2140.4341038095235</v>
      </c>
      <c r="L16" s="116">
        <f>IFERROR(IF(ISBLANK(Current_DTE!L16),INDEX(Minutes_by_use_case!$B$2:$B$9,MATCH($B16,Minutes_by_use_case!$A$2:$A$9,0)),Current_DTE!L16),"-")</f>
        <v>2140.4341038095235</v>
      </c>
      <c r="M16" s="116">
        <f>IFERROR(IF(ISBLANK(Current_DTE!M16),INDEX(Minutes_by_use_case!$B$2:$B$9,MATCH($B16,Minutes_by_use_case!$A$2:$A$9,0)),Current_DTE!M16),"-")</f>
        <v>2140.4341038095235</v>
      </c>
      <c r="N16" s="116">
        <f>IFERROR(IF(ISBLANK(Current_DTE!N16),INDEX(Minutes_by_use_case!$B$2:$B$9,MATCH($B16,Minutes_by_use_case!$A$2:$A$9,0)),Current_DTE!N16),"-")</f>
        <v>2140.4341038095235</v>
      </c>
      <c r="O16" s="116">
        <f>IFERROR(IF(ISBLANK(Current_DTE!O16),INDEX(Minutes_by_use_case!$B$2:$B$9,MATCH($B16,Minutes_by_use_case!$A$2:$A$9,0)),Current_DTE!O16),"-")</f>
        <v>2140.4341038095235</v>
      </c>
      <c r="P16" s="116">
        <f>IFERROR(IF(ISBLANK(Current_DTE!P16),INDEX(Minutes_by_use_case!$B$2:$B$9,MATCH($B16,Minutes_by_use_case!$A$2:$A$9,0)),Current_DTE!P16),"-")</f>
        <v>2140.4341038095235</v>
      </c>
      <c r="Q16" s="116">
        <f>IFERROR(IF(ISBLANK(Current_DTE!Q16),INDEX(Minutes_by_use_case!$B$2:$B$9,MATCH($B16,Minutes_by_use_case!$A$2:$A$9,0)),Current_DTE!Q16),"-")</f>
        <v>2140.4341038095235</v>
      </c>
      <c r="R16" s="116">
        <f>IFERROR(IF(ISBLANK(Current_DTE!R16),INDEX(Minutes_by_use_case!$B$2:$B$9,MATCH($B16,Minutes_by_use_case!$A$2:$A$9,0)),Current_DTE!R16),"-")</f>
        <v>2140.4341038095235</v>
      </c>
      <c r="S16" s="116">
        <f>IFERROR(IF(ISBLANK(Current_DTE!S16),INDEX(Minutes_by_use_case!$B$2:$B$9,MATCH($B16,Minutes_by_use_case!$A$2:$A$9,0)),Current_DTE!S16),"-")</f>
        <v>2140.4341038095235</v>
      </c>
      <c r="T16" s="116">
        <f>IFERROR(IF(ISBLANK(Current_DTE!T16),INDEX(Minutes_by_use_case!$B$2:$B$9,MATCH($B16,Minutes_by_use_case!$A$2:$A$9,0)),Current_DTE!T16),"-")</f>
        <v>2140.4341038095235</v>
      </c>
      <c r="U16" s="116">
        <f>IFERROR(IF(ISBLANK(Current_DTE!U16),INDEX(Minutes_by_use_case!$B$2:$B$9,MATCH($B16,Minutes_by_use_case!$A$2:$A$9,0)),Current_DTE!U16),"-")</f>
        <v>2140.4341038095235</v>
      </c>
      <c r="V16" s="116">
        <f>IFERROR(IF(ISBLANK(Current_DTE!V16),INDEX(Minutes_by_use_case!$B$2:$B$9,MATCH($B16,Minutes_by_use_case!$A$2:$A$9,0)),Current_DTE!V16),"-")</f>
        <v>2140.4341038095235</v>
      </c>
      <c r="W16" s="116">
        <f>IFERROR(IF(ISBLANK(Current_DTE!W16),INDEX(Minutes_by_use_case!$B$2:$B$9,MATCH($B16,Minutes_by_use_case!$A$2:$A$9,0)),Current_DTE!W16),"-")</f>
        <v>2140.4341038095235</v>
      </c>
    </row>
    <row r="17" spans="1:23" x14ac:dyDescent="0.3">
      <c r="A17" s="56" t="s">
        <v>84</v>
      </c>
      <c r="B17" s="45" t="s">
        <v>55</v>
      </c>
      <c r="C17" s="46"/>
      <c r="D17" s="116">
        <f>IFERROR(IF(ISBLANK(Current_DTE!D17),INDEX(Minutes_by_use_case!$B$2:$B$9,MATCH($B17,Minutes_by_use_case!$A$2:$A$9,0)),Current_DTE!D17),"-")</f>
        <v>2140.4341038095235</v>
      </c>
      <c r="E17" s="116">
        <f>IFERROR(IF(ISBLANK(Current_DTE!E17),INDEX(Minutes_by_use_case!$B$2:$B$9,MATCH($B17,Minutes_by_use_case!$A$2:$A$9,0)),Current_DTE!E17),"-")</f>
        <v>2140.4341038095235</v>
      </c>
      <c r="F17" s="116">
        <f>IFERROR(IF(ISBLANK(Current_DTE!F17),INDEX(Minutes_by_use_case!$B$2:$B$9,MATCH($B17,Minutes_by_use_case!$A$2:$A$9,0)),Current_DTE!F17),"-")</f>
        <v>2140.4341038095235</v>
      </c>
      <c r="G17" s="116">
        <f>IFERROR(IF(ISBLANK(Current_DTE!G17),INDEX(Minutes_by_use_case!$B$2:$B$9,MATCH($B17,Minutes_by_use_case!$A$2:$A$9,0)),Current_DTE!G17),"-")</f>
        <v>2140.4341038095235</v>
      </c>
      <c r="H17" s="116">
        <f>IFERROR(IF(ISBLANK(Current_DTE!H17),INDEX(Minutes_by_use_case!$B$2:$B$9,MATCH($B17,Minutes_by_use_case!$A$2:$A$9,0)),Current_DTE!H17),"-")</f>
        <v>2140.4341038095235</v>
      </c>
      <c r="I17" s="116">
        <f>IFERROR(IF(ISBLANK(Current_DTE!I17),INDEX(Minutes_by_use_case!$B$2:$B$9,MATCH($B17,Minutes_by_use_case!$A$2:$A$9,0)),Current_DTE!I17),"-")</f>
        <v>2140.4341038095235</v>
      </c>
      <c r="J17" s="116">
        <f>IFERROR(IF(ISBLANK(Current_DTE!J17),INDEX(Minutes_by_use_case!$B$2:$B$9,MATCH($B17,Minutes_by_use_case!$A$2:$A$9,0)),Current_DTE!J17),"-")</f>
        <v>2140.4341038095235</v>
      </c>
      <c r="K17" s="116">
        <f>IFERROR(IF(ISBLANK(Current_DTE!K17),INDEX(Minutes_by_use_case!$B$2:$B$9,MATCH($B17,Minutes_by_use_case!$A$2:$A$9,0)),Current_DTE!K17),"-")</f>
        <v>2140.4341038095235</v>
      </c>
      <c r="L17" s="116">
        <f>IFERROR(IF(ISBLANK(Current_DTE!L17),INDEX(Minutes_by_use_case!$B$2:$B$9,MATCH($B17,Minutes_by_use_case!$A$2:$A$9,0)),Current_DTE!L17),"-")</f>
        <v>2140.4341038095235</v>
      </c>
      <c r="M17" s="116">
        <f>IFERROR(IF(ISBLANK(Current_DTE!M17),INDEX(Minutes_by_use_case!$B$2:$B$9,MATCH($B17,Minutes_by_use_case!$A$2:$A$9,0)),Current_DTE!M17),"-")</f>
        <v>2140.4341038095235</v>
      </c>
      <c r="N17" s="116">
        <f>IFERROR(IF(ISBLANK(Current_DTE!N17),INDEX(Minutes_by_use_case!$B$2:$B$9,MATCH($B17,Minutes_by_use_case!$A$2:$A$9,0)),Current_DTE!N17),"-")</f>
        <v>2140.4341038095235</v>
      </c>
      <c r="O17" s="116">
        <f>IFERROR(IF(ISBLANK(Current_DTE!O17),INDEX(Minutes_by_use_case!$B$2:$B$9,MATCH($B17,Minutes_by_use_case!$A$2:$A$9,0)),Current_DTE!O17),"-")</f>
        <v>2140.4341038095235</v>
      </c>
      <c r="P17" s="116">
        <f>IFERROR(IF(ISBLANK(Current_DTE!P17),INDEX(Minutes_by_use_case!$B$2:$B$9,MATCH($B17,Minutes_by_use_case!$A$2:$A$9,0)),Current_DTE!P17),"-")</f>
        <v>2140.4341038095235</v>
      </c>
      <c r="Q17" s="116">
        <f>IFERROR(IF(ISBLANK(Current_DTE!Q17),INDEX(Minutes_by_use_case!$B$2:$B$9,MATCH($B17,Minutes_by_use_case!$A$2:$A$9,0)),Current_DTE!Q17),"-")</f>
        <v>2140.4341038095235</v>
      </c>
      <c r="R17" s="116">
        <f>IFERROR(IF(ISBLANK(Current_DTE!R17),INDEX(Minutes_by_use_case!$B$2:$B$9,MATCH($B17,Minutes_by_use_case!$A$2:$A$9,0)),Current_DTE!R17),"-")</f>
        <v>2140.4341038095235</v>
      </c>
      <c r="S17" s="116">
        <f>IFERROR(IF(ISBLANK(Current_DTE!S17),INDEX(Minutes_by_use_case!$B$2:$B$9,MATCH($B17,Minutes_by_use_case!$A$2:$A$9,0)),Current_DTE!S17),"-")</f>
        <v>2140.4341038095235</v>
      </c>
      <c r="T17" s="116">
        <f>IFERROR(IF(ISBLANK(Current_DTE!T17),INDEX(Minutes_by_use_case!$B$2:$B$9,MATCH($B17,Minutes_by_use_case!$A$2:$A$9,0)),Current_DTE!T17),"-")</f>
        <v>2140.4341038095235</v>
      </c>
      <c r="U17" s="116">
        <f>IFERROR(IF(ISBLANK(Current_DTE!U17),INDEX(Minutes_by_use_case!$B$2:$B$9,MATCH($B17,Minutes_by_use_case!$A$2:$A$9,0)),Current_DTE!U17),"-")</f>
        <v>2140.4341038095235</v>
      </c>
      <c r="V17" s="116">
        <f>IFERROR(IF(ISBLANK(Current_DTE!V17),INDEX(Minutes_by_use_case!$B$2:$B$9,MATCH($B17,Minutes_by_use_case!$A$2:$A$9,0)),Current_DTE!V17),"-")</f>
        <v>2140.4341038095235</v>
      </c>
      <c r="W17" s="116">
        <f>IFERROR(IF(ISBLANK(Current_DTE!W17),INDEX(Minutes_by_use_case!$B$2:$B$9,MATCH($B17,Minutes_by_use_case!$A$2:$A$9,0)),Current_DTE!W17),"-")</f>
        <v>2140.4341038095235</v>
      </c>
    </row>
    <row r="18" spans="1:23" x14ac:dyDescent="0.3">
      <c r="A18" s="56" t="s">
        <v>85</v>
      </c>
      <c r="B18" s="45" t="s">
        <v>55</v>
      </c>
      <c r="C18" s="46"/>
      <c r="D18" s="116">
        <f>IFERROR(IF(ISBLANK(Current_DTE!D18),INDEX(Minutes_by_use_case!$B$2:$B$9,MATCH($B18,Minutes_by_use_case!$A$2:$A$9,0)),Current_DTE!D18),"-")</f>
        <v>2140.4341038095235</v>
      </c>
      <c r="E18" s="116">
        <f>IFERROR(IF(ISBLANK(Current_DTE!E18),INDEX(Minutes_by_use_case!$B$2:$B$9,MATCH($B18,Minutes_by_use_case!$A$2:$A$9,0)),Current_DTE!E18),"-")</f>
        <v>2140.4341038095235</v>
      </c>
      <c r="F18" s="116">
        <f>IFERROR(IF(ISBLANK(Current_DTE!F18),INDEX(Minutes_by_use_case!$B$2:$B$9,MATCH($B18,Minutes_by_use_case!$A$2:$A$9,0)),Current_DTE!F18),"-")</f>
        <v>2140.4341038095235</v>
      </c>
      <c r="G18" s="116">
        <f>IFERROR(IF(ISBLANK(Current_DTE!G18),INDEX(Minutes_by_use_case!$B$2:$B$9,MATCH($B18,Minutes_by_use_case!$A$2:$A$9,0)),Current_DTE!G18),"-")</f>
        <v>2140.4341038095235</v>
      </c>
      <c r="H18" s="116">
        <f>IFERROR(IF(ISBLANK(Current_DTE!H18),INDEX(Minutes_by_use_case!$B$2:$B$9,MATCH($B18,Minutes_by_use_case!$A$2:$A$9,0)),Current_DTE!H18),"-")</f>
        <v>2140.4341038095235</v>
      </c>
      <c r="I18" s="116">
        <f>IFERROR(IF(ISBLANK(Current_DTE!I18),INDEX(Minutes_by_use_case!$B$2:$B$9,MATCH($B18,Minutes_by_use_case!$A$2:$A$9,0)),Current_DTE!I18),"-")</f>
        <v>2140.4341038095235</v>
      </c>
      <c r="J18" s="116">
        <f>IFERROR(IF(ISBLANK(Current_DTE!J18),INDEX(Minutes_by_use_case!$B$2:$B$9,MATCH($B18,Minutes_by_use_case!$A$2:$A$9,0)),Current_DTE!J18),"-")</f>
        <v>2140.4341038095235</v>
      </c>
      <c r="K18" s="116">
        <f>IFERROR(IF(ISBLANK(Current_DTE!K18),INDEX(Minutes_by_use_case!$B$2:$B$9,MATCH($B18,Minutes_by_use_case!$A$2:$A$9,0)),Current_DTE!K18),"-")</f>
        <v>2140.4341038095235</v>
      </c>
      <c r="L18" s="116">
        <f>IFERROR(IF(ISBLANK(Current_DTE!L18),INDEX(Minutes_by_use_case!$B$2:$B$9,MATCH($B18,Minutes_by_use_case!$A$2:$A$9,0)),Current_DTE!L18),"-")</f>
        <v>2140.4341038095235</v>
      </c>
      <c r="M18" s="116">
        <f>IFERROR(IF(ISBLANK(Current_DTE!M18),INDEX(Minutes_by_use_case!$B$2:$B$9,MATCH($B18,Minutes_by_use_case!$A$2:$A$9,0)),Current_DTE!M18),"-")</f>
        <v>2140.4341038095235</v>
      </c>
      <c r="N18" s="116">
        <f>IFERROR(IF(ISBLANK(Current_DTE!N18),INDEX(Minutes_by_use_case!$B$2:$B$9,MATCH($B18,Minutes_by_use_case!$A$2:$A$9,0)),Current_DTE!N18),"-")</f>
        <v>2140.4341038095235</v>
      </c>
      <c r="O18" s="116">
        <f>IFERROR(IF(ISBLANK(Current_DTE!O18),INDEX(Minutes_by_use_case!$B$2:$B$9,MATCH($B18,Minutes_by_use_case!$A$2:$A$9,0)),Current_DTE!O18),"-")</f>
        <v>2140.4341038095235</v>
      </c>
      <c r="P18" s="116">
        <f>IFERROR(IF(ISBLANK(Current_DTE!P18),INDEX(Minutes_by_use_case!$B$2:$B$9,MATCH($B18,Minutes_by_use_case!$A$2:$A$9,0)),Current_DTE!P18),"-")</f>
        <v>2140.4341038095235</v>
      </c>
      <c r="Q18" s="116">
        <f>IFERROR(IF(ISBLANK(Current_DTE!Q18),INDEX(Minutes_by_use_case!$B$2:$B$9,MATCH($B18,Minutes_by_use_case!$A$2:$A$9,0)),Current_DTE!Q18),"-")</f>
        <v>2140.4341038095235</v>
      </c>
      <c r="R18" s="116">
        <f>IFERROR(IF(ISBLANK(Current_DTE!R18),INDEX(Minutes_by_use_case!$B$2:$B$9,MATCH($B18,Minutes_by_use_case!$A$2:$A$9,0)),Current_DTE!R18),"-")</f>
        <v>2140.4341038095235</v>
      </c>
      <c r="S18" s="116">
        <f>IFERROR(IF(ISBLANK(Current_DTE!S18),INDEX(Minutes_by_use_case!$B$2:$B$9,MATCH($B18,Minutes_by_use_case!$A$2:$A$9,0)),Current_DTE!S18),"-")</f>
        <v>2140.4341038095235</v>
      </c>
      <c r="T18" s="116">
        <f>IFERROR(IF(ISBLANK(Current_DTE!T18),INDEX(Minutes_by_use_case!$B$2:$B$9,MATCH($B18,Minutes_by_use_case!$A$2:$A$9,0)),Current_DTE!T18),"-")</f>
        <v>2140.4341038095235</v>
      </c>
      <c r="U18" s="116">
        <f>IFERROR(IF(ISBLANK(Current_DTE!U18),INDEX(Minutes_by_use_case!$B$2:$B$9,MATCH($B18,Minutes_by_use_case!$A$2:$A$9,0)),Current_DTE!U18),"-")</f>
        <v>2140.4341038095235</v>
      </c>
      <c r="V18" s="116">
        <f>IFERROR(IF(ISBLANK(Current_DTE!V18),INDEX(Minutes_by_use_case!$B$2:$B$9,MATCH($B18,Minutes_by_use_case!$A$2:$A$9,0)),Current_DTE!V18),"-")</f>
        <v>2140.4341038095235</v>
      </c>
      <c r="W18" s="116">
        <f>IFERROR(IF(ISBLANK(Current_DTE!W18),INDEX(Minutes_by_use_case!$B$2:$B$9,MATCH($B18,Minutes_by_use_case!$A$2:$A$9,0)),Current_DTE!W18),"-")</f>
        <v>2140.4341038095235</v>
      </c>
    </row>
    <row r="19" spans="1:23" x14ac:dyDescent="0.3">
      <c r="A19" s="44" t="s">
        <v>35</v>
      </c>
      <c r="B19" s="45" t="s">
        <v>56</v>
      </c>
      <c r="C19" s="46" t="s">
        <v>88</v>
      </c>
      <c r="D19" s="116">
        <f>IFERROR(IF(ISBLANK(Current_DTE!D19),INDEX(Minutes_by_use_case!$B$2:$B$9,MATCH($B19,Minutes_by_use_case!$A$2:$A$9,0)),Current_DTE!D19),"-")</f>
        <v>3121.1464916666664</v>
      </c>
      <c r="E19" s="116">
        <f>IFERROR(IF(ISBLANK(Current_DTE!E19),INDEX(Minutes_by_use_case!$B$2:$B$9,MATCH($B19,Minutes_by_use_case!$A$2:$A$9,0)),Current_DTE!E19),"-")</f>
        <v>3157.8943527777778</v>
      </c>
      <c r="F19" s="116">
        <f>IFERROR(IF(ISBLANK(Current_DTE!F19),INDEX(Minutes_by_use_case!$B$2:$B$9,MATCH($B19,Minutes_by_use_case!$A$2:$A$9,0)),Current_DTE!F19),"-")</f>
        <v>2937.5030555555554</v>
      </c>
      <c r="G19" s="116">
        <f>IFERROR(IF(ISBLANK(Current_DTE!G19),INDEX(Minutes_by_use_case!$B$2:$B$9,MATCH($B19,Minutes_by_use_case!$A$2:$A$9,0)),Current_DTE!G19),"-")</f>
        <v>3137.9728877777775</v>
      </c>
      <c r="H19" s="116">
        <f>IFERROR(IF(ISBLANK(Current_DTE!H19),INDEX(Minutes_by_use_case!$B$2:$B$9,MATCH($B19,Minutes_by_use_case!$A$2:$A$9,0)),Current_DTE!H19),"-")</f>
        <v>3137.9728877777775</v>
      </c>
      <c r="I19" s="116">
        <f>IFERROR(IF(ISBLANK(Current_DTE!I19),INDEX(Minutes_by_use_case!$B$2:$B$9,MATCH($B19,Minutes_by_use_case!$A$2:$A$9,0)),Current_DTE!I19),"-")</f>
        <v>3137.9728877777775</v>
      </c>
      <c r="J19" s="116">
        <f>IFERROR(IF(ISBLANK(Current_DTE!J19),INDEX(Minutes_by_use_case!$B$2:$B$9,MATCH($B19,Minutes_by_use_case!$A$2:$A$9,0)),Current_DTE!J19),"-")</f>
        <v>3137.9728877777775</v>
      </c>
      <c r="K19" s="116">
        <f>IFERROR(IF(ISBLANK(Current_DTE!K19),INDEX(Minutes_by_use_case!$B$2:$B$9,MATCH($B19,Minutes_by_use_case!$A$2:$A$9,0)),Current_DTE!K19),"-")</f>
        <v>3137.9728877777775</v>
      </c>
      <c r="L19" s="116">
        <f>IFERROR(IF(ISBLANK(Current_DTE!L19),INDEX(Minutes_by_use_case!$B$2:$B$9,MATCH($B19,Minutes_by_use_case!$A$2:$A$9,0)),Current_DTE!L19),"-")</f>
        <v>3137.9728877777775</v>
      </c>
      <c r="M19" s="116">
        <f>IFERROR(IF(ISBLANK(Current_DTE!M19),INDEX(Minutes_by_use_case!$B$2:$B$9,MATCH($B19,Minutes_by_use_case!$A$2:$A$9,0)),Current_DTE!M19),"-")</f>
        <v>3137.9728877777775</v>
      </c>
      <c r="N19" s="116">
        <f>IFERROR(IF(ISBLANK(Current_DTE!N19),INDEX(Minutes_by_use_case!$B$2:$B$9,MATCH($B19,Minutes_by_use_case!$A$2:$A$9,0)),Current_DTE!N19),"-")</f>
        <v>3137.9728877777775</v>
      </c>
      <c r="O19" s="116">
        <f>IFERROR(IF(ISBLANK(Current_DTE!O19),INDEX(Minutes_by_use_case!$B$2:$B$9,MATCH($B19,Minutes_by_use_case!$A$2:$A$9,0)),Current_DTE!O19),"-")</f>
        <v>3137.9728877777775</v>
      </c>
      <c r="P19" s="116">
        <f>IFERROR(IF(ISBLANK(Current_DTE!P19),INDEX(Minutes_by_use_case!$B$2:$B$9,MATCH($B19,Minutes_by_use_case!$A$2:$A$9,0)),Current_DTE!P19),"-")</f>
        <v>3137.9728877777775</v>
      </c>
      <c r="Q19" s="116">
        <f>IFERROR(IF(ISBLANK(Current_DTE!Q19),INDEX(Minutes_by_use_case!$B$2:$B$9,MATCH($B19,Minutes_by_use_case!$A$2:$A$9,0)),Current_DTE!Q19),"-")</f>
        <v>3137.9728877777775</v>
      </c>
      <c r="R19" s="116">
        <f>IFERROR(IF(ISBLANK(Current_DTE!R19),INDEX(Minutes_by_use_case!$B$2:$B$9,MATCH($B19,Minutes_by_use_case!$A$2:$A$9,0)),Current_DTE!R19),"-")</f>
        <v>3137.9728877777775</v>
      </c>
      <c r="S19" s="116">
        <f>IFERROR(IF(ISBLANK(Current_DTE!S19),INDEX(Minutes_by_use_case!$B$2:$B$9,MATCH($B19,Minutes_by_use_case!$A$2:$A$9,0)),Current_DTE!S19),"-")</f>
        <v>3137.9728877777775</v>
      </c>
      <c r="T19" s="116">
        <f>IFERROR(IF(ISBLANK(Current_DTE!T19),INDEX(Minutes_by_use_case!$B$2:$B$9,MATCH($B19,Minutes_by_use_case!$A$2:$A$9,0)),Current_DTE!T19),"-")</f>
        <v>3137.9728877777775</v>
      </c>
      <c r="U19" s="116">
        <f>IFERROR(IF(ISBLANK(Current_DTE!U19),INDEX(Minutes_by_use_case!$B$2:$B$9,MATCH($B19,Minutes_by_use_case!$A$2:$A$9,0)),Current_DTE!U19),"-")</f>
        <v>3137.9728877777775</v>
      </c>
      <c r="V19" s="116">
        <f>IFERROR(IF(ISBLANK(Current_DTE!V19),INDEX(Minutes_by_use_case!$B$2:$B$9,MATCH($B19,Minutes_by_use_case!$A$2:$A$9,0)),Current_DTE!V19),"-")</f>
        <v>3137.9728877777775</v>
      </c>
      <c r="W19" s="116">
        <f>IFERROR(IF(ISBLANK(Current_DTE!W19),INDEX(Minutes_by_use_case!$B$2:$B$9,MATCH($B19,Minutes_by_use_case!$A$2:$A$9,0)),Current_DTE!W19),"-")</f>
        <v>3137.9728877777775</v>
      </c>
    </row>
    <row r="20" spans="1:23" x14ac:dyDescent="0.3">
      <c r="A20" s="44" t="s">
        <v>36</v>
      </c>
      <c r="B20" s="45" t="s">
        <v>56</v>
      </c>
      <c r="C20" s="46" t="s">
        <v>88</v>
      </c>
      <c r="D20" s="116">
        <f>IFERROR(IF(ISBLANK(Current_DTE!D20),INDEX(Minutes_by_use_case!$B$2:$B$9,MATCH($B20,Minutes_by_use_case!$A$2:$A$9,0)),Current_DTE!D20),"-")</f>
        <v>3653.0924999999997</v>
      </c>
      <c r="E20" s="116">
        <f>IFERROR(IF(ISBLANK(Current_DTE!E20),INDEX(Minutes_by_use_case!$B$2:$B$9,MATCH($B20,Minutes_by_use_case!$A$2:$A$9,0)),Current_DTE!E20),"-")</f>
        <v>3468.0533333333337</v>
      </c>
      <c r="F20" s="116">
        <f>IFERROR(IF(ISBLANK(Current_DTE!F20),INDEX(Minutes_by_use_case!$B$2:$B$9,MATCH($B20,Minutes_by_use_case!$A$2:$A$9,0)),Current_DTE!F20),"-")</f>
        <v>3224.0014777777778</v>
      </c>
      <c r="G20" s="116">
        <f>IFERROR(IF(ISBLANK(Current_DTE!G20),INDEX(Minutes_by_use_case!$B$2:$B$9,MATCH($B20,Minutes_by_use_case!$A$2:$A$9,0)),Current_DTE!G20),"-")</f>
        <v>3454.7784394444448</v>
      </c>
      <c r="H20" s="116">
        <f>IFERROR(IF(ISBLANK(Current_DTE!H20),INDEX(Minutes_by_use_case!$B$2:$B$9,MATCH($B20,Minutes_by_use_case!$A$2:$A$9,0)),Current_DTE!H20),"-")</f>
        <v>3454.7784394444448</v>
      </c>
      <c r="I20" s="116">
        <f>IFERROR(IF(ISBLANK(Current_DTE!I20),INDEX(Minutes_by_use_case!$B$2:$B$9,MATCH($B20,Minutes_by_use_case!$A$2:$A$9,0)),Current_DTE!I20),"-")</f>
        <v>3454.7784394444448</v>
      </c>
      <c r="J20" s="116">
        <f>IFERROR(IF(ISBLANK(Current_DTE!J20),INDEX(Minutes_by_use_case!$B$2:$B$9,MATCH($B20,Minutes_by_use_case!$A$2:$A$9,0)),Current_DTE!J20),"-")</f>
        <v>3454.7784394444448</v>
      </c>
      <c r="K20" s="116">
        <f>IFERROR(IF(ISBLANK(Current_DTE!K20),INDEX(Minutes_by_use_case!$B$2:$B$9,MATCH($B20,Minutes_by_use_case!$A$2:$A$9,0)),Current_DTE!K20),"-")</f>
        <v>3454.7784394444448</v>
      </c>
      <c r="L20" s="116">
        <f>IFERROR(IF(ISBLANK(Current_DTE!L20),INDEX(Minutes_by_use_case!$B$2:$B$9,MATCH($B20,Minutes_by_use_case!$A$2:$A$9,0)),Current_DTE!L20),"-")</f>
        <v>3454.7784394444448</v>
      </c>
      <c r="M20" s="116">
        <f>IFERROR(IF(ISBLANK(Current_DTE!M20),INDEX(Minutes_by_use_case!$B$2:$B$9,MATCH($B20,Minutes_by_use_case!$A$2:$A$9,0)),Current_DTE!M20),"-")</f>
        <v>3454.7784394444448</v>
      </c>
      <c r="N20" s="116">
        <f>IFERROR(IF(ISBLANK(Current_DTE!N20),INDEX(Minutes_by_use_case!$B$2:$B$9,MATCH($B20,Minutes_by_use_case!$A$2:$A$9,0)),Current_DTE!N20),"-")</f>
        <v>3454.7784394444448</v>
      </c>
      <c r="O20" s="116">
        <f>IFERROR(IF(ISBLANK(Current_DTE!O20),INDEX(Minutes_by_use_case!$B$2:$B$9,MATCH($B20,Minutes_by_use_case!$A$2:$A$9,0)),Current_DTE!O20),"-")</f>
        <v>3454.7784394444448</v>
      </c>
      <c r="P20" s="116">
        <f>IFERROR(IF(ISBLANK(Current_DTE!P20),INDEX(Minutes_by_use_case!$B$2:$B$9,MATCH($B20,Minutes_by_use_case!$A$2:$A$9,0)),Current_DTE!P20),"-")</f>
        <v>3454.7784394444448</v>
      </c>
      <c r="Q20" s="116">
        <f>IFERROR(IF(ISBLANK(Current_DTE!Q20),INDEX(Minutes_by_use_case!$B$2:$B$9,MATCH($B20,Minutes_by_use_case!$A$2:$A$9,0)),Current_DTE!Q20),"-")</f>
        <v>3454.7784394444448</v>
      </c>
      <c r="R20" s="116">
        <f>IFERROR(IF(ISBLANK(Current_DTE!R20),INDEX(Minutes_by_use_case!$B$2:$B$9,MATCH($B20,Minutes_by_use_case!$A$2:$A$9,0)),Current_DTE!R20),"-")</f>
        <v>3454.7784394444448</v>
      </c>
      <c r="S20" s="116">
        <f>IFERROR(IF(ISBLANK(Current_DTE!S20),INDEX(Minutes_by_use_case!$B$2:$B$9,MATCH($B20,Minutes_by_use_case!$A$2:$A$9,0)),Current_DTE!S20),"-")</f>
        <v>3454.7784394444448</v>
      </c>
      <c r="T20" s="116">
        <f>IFERROR(IF(ISBLANK(Current_DTE!T20),INDEX(Minutes_by_use_case!$B$2:$B$9,MATCH($B20,Minutes_by_use_case!$A$2:$A$9,0)),Current_DTE!T20),"-")</f>
        <v>3454.7784394444448</v>
      </c>
      <c r="U20" s="116">
        <f>IFERROR(IF(ISBLANK(Current_DTE!U20),INDEX(Minutes_by_use_case!$B$2:$B$9,MATCH($B20,Minutes_by_use_case!$A$2:$A$9,0)),Current_DTE!U20),"-")</f>
        <v>3454.7784394444448</v>
      </c>
      <c r="V20" s="116">
        <f>IFERROR(IF(ISBLANK(Current_DTE!V20),INDEX(Minutes_by_use_case!$B$2:$B$9,MATCH($B20,Minutes_by_use_case!$A$2:$A$9,0)),Current_DTE!V20),"-")</f>
        <v>3454.7784394444448</v>
      </c>
      <c r="W20" s="116">
        <f>IFERROR(IF(ISBLANK(Current_DTE!W20),INDEX(Minutes_by_use_case!$B$2:$B$9,MATCH($B20,Minutes_by_use_case!$A$2:$A$9,0)),Current_DTE!W20),"-")</f>
        <v>3454.7784394444448</v>
      </c>
    </row>
    <row r="21" spans="1:23" x14ac:dyDescent="0.3">
      <c r="A21" s="44" t="s">
        <v>39</v>
      </c>
      <c r="B21" s="57" t="s">
        <v>57</v>
      </c>
      <c r="C21" s="46"/>
      <c r="D21" s="116">
        <f>IFERROR(IF(ISBLANK(Current_DTE!D21),INDEX(Minutes_by_use_case!$B$2:$B$9,MATCH($B21,Minutes_by_use_case!$A$2:$A$9,0)),Current_DTE!D21),"-")</f>
        <v>721.11352444444435</v>
      </c>
      <c r="E21" s="116">
        <f>IFERROR(IF(ISBLANK(Current_DTE!E21),INDEX(Minutes_by_use_case!$B$2:$B$9,MATCH($B21,Minutes_by_use_case!$A$2:$A$9,0)),Current_DTE!E21),"-")</f>
        <v>721.11352444444435</v>
      </c>
      <c r="F21" s="116">
        <f>IFERROR(IF(ISBLANK(Current_DTE!F21),INDEX(Minutes_by_use_case!$B$2:$B$9,MATCH($B21,Minutes_by_use_case!$A$2:$A$9,0)),Current_DTE!F21),"-")</f>
        <v>721.11352444444435</v>
      </c>
      <c r="G21" s="116">
        <f>IFERROR(IF(ISBLANK(Current_DTE!G21),INDEX(Minutes_by_use_case!$B$2:$B$9,MATCH($B21,Minutes_by_use_case!$A$2:$A$9,0)),Current_DTE!G21),"-")</f>
        <v>721.11352444444435</v>
      </c>
      <c r="H21" s="116">
        <f>IFERROR(IF(ISBLANK(Current_DTE!H21),INDEX(Minutes_by_use_case!$B$2:$B$9,MATCH($B21,Minutes_by_use_case!$A$2:$A$9,0)),Current_DTE!H21),"-")</f>
        <v>721.11352444444435</v>
      </c>
      <c r="I21" s="116">
        <f>IFERROR(IF(ISBLANK(Current_DTE!I21),INDEX(Minutes_by_use_case!$B$2:$B$9,MATCH($B21,Minutes_by_use_case!$A$2:$A$9,0)),Current_DTE!I21),"-")</f>
        <v>721.11352444444435</v>
      </c>
      <c r="J21" s="116">
        <f>IFERROR(IF(ISBLANK(Current_DTE!J21),INDEX(Minutes_by_use_case!$B$2:$B$9,MATCH($B21,Minutes_by_use_case!$A$2:$A$9,0)),Current_DTE!J21),"-")</f>
        <v>721.11352444444435</v>
      </c>
      <c r="K21" s="116">
        <f>IFERROR(IF(ISBLANK(Current_DTE!K21),INDEX(Minutes_by_use_case!$B$2:$B$9,MATCH($B21,Minutes_by_use_case!$A$2:$A$9,0)),Current_DTE!K21),"-")</f>
        <v>721.11352444444435</v>
      </c>
      <c r="L21" s="116">
        <f>IFERROR(IF(ISBLANK(Current_DTE!L21),INDEX(Minutes_by_use_case!$B$2:$B$9,MATCH($B21,Minutes_by_use_case!$A$2:$A$9,0)),Current_DTE!L21),"-")</f>
        <v>721.11352444444435</v>
      </c>
      <c r="M21" s="116">
        <f>IFERROR(IF(ISBLANK(Current_DTE!M21),INDEX(Minutes_by_use_case!$B$2:$B$9,MATCH($B21,Minutes_by_use_case!$A$2:$A$9,0)),Current_DTE!M21),"-")</f>
        <v>721.11352444444435</v>
      </c>
      <c r="N21" s="116">
        <f>IFERROR(IF(ISBLANK(Current_DTE!N21),INDEX(Minutes_by_use_case!$B$2:$B$9,MATCH($B21,Minutes_by_use_case!$A$2:$A$9,0)),Current_DTE!N21),"-")</f>
        <v>721.11352444444435</v>
      </c>
      <c r="O21" s="116">
        <f>IFERROR(IF(ISBLANK(Current_DTE!O21),INDEX(Minutes_by_use_case!$B$2:$B$9,MATCH($B21,Minutes_by_use_case!$A$2:$A$9,0)),Current_DTE!O21),"-")</f>
        <v>721.11352444444435</v>
      </c>
      <c r="P21" s="116">
        <f>IFERROR(IF(ISBLANK(Current_DTE!P21),INDEX(Minutes_by_use_case!$B$2:$B$9,MATCH($B21,Minutes_by_use_case!$A$2:$A$9,0)),Current_DTE!P21),"-")</f>
        <v>721.11352444444435</v>
      </c>
      <c r="Q21" s="116">
        <f>IFERROR(IF(ISBLANK(Current_DTE!Q21),INDEX(Minutes_by_use_case!$B$2:$B$9,MATCH($B21,Minutes_by_use_case!$A$2:$A$9,0)),Current_DTE!Q21),"-")</f>
        <v>721.11352444444435</v>
      </c>
      <c r="R21" s="116">
        <f>IFERROR(IF(ISBLANK(Current_DTE!R21),INDEX(Minutes_by_use_case!$B$2:$B$9,MATCH($B21,Minutes_by_use_case!$A$2:$A$9,0)),Current_DTE!R21),"-")</f>
        <v>721.11352444444435</v>
      </c>
      <c r="S21" s="116">
        <f>IFERROR(IF(ISBLANK(Current_DTE!S21),INDEX(Minutes_by_use_case!$B$2:$B$9,MATCH($B21,Minutes_by_use_case!$A$2:$A$9,0)),Current_DTE!S21),"-")</f>
        <v>721.11352444444435</v>
      </c>
      <c r="T21" s="116">
        <f>IFERROR(IF(ISBLANK(Current_DTE!T21),INDEX(Minutes_by_use_case!$B$2:$B$9,MATCH($B21,Minutes_by_use_case!$A$2:$A$9,0)),Current_DTE!T21),"-")</f>
        <v>721.11352444444435</v>
      </c>
      <c r="U21" s="116">
        <f>IFERROR(IF(ISBLANK(Current_DTE!U21),INDEX(Minutes_by_use_case!$B$2:$B$9,MATCH($B21,Minutes_by_use_case!$A$2:$A$9,0)),Current_DTE!U21),"-")</f>
        <v>721.11352444444435</v>
      </c>
      <c r="V21" s="116">
        <f>IFERROR(IF(ISBLANK(Current_DTE!V21),INDEX(Minutes_by_use_case!$B$2:$B$9,MATCH($B21,Minutes_by_use_case!$A$2:$A$9,0)),Current_DTE!V21),"-")</f>
        <v>721.11352444444435</v>
      </c>
      <c r="W21" s="116">
        <f>IFERROR(IF(ISBLANK(Current_DTE!W21),INDEX(Minutes_by_use_case!$B$2:$B$9,MATCH($B21,Minutes_by_use_case!$A$2:$A$9,0)),Current_DTE!W21),"-")</f>
        <v>721.11352444444435</v>
      </c>
    </row>
    <row r="22" spans="1:23" x14ac:dyDescent="0.3">
      <c r="A22" s="44" t="s">
        <v>72</v>
      </c>
      <c r="B22" s="45" t="s">
        <v>56</v>
      </c>
      <c r="C22" s="46"/>
      <c r="D22" s="116">
        <f>IFERROR(IF(ISBLANK(Current_DTE!D22),INDEX(Minutes_by_use_case!$B$2:$B$9,MATCH($B22,Minutes_by_use_case!$A$2:$A$9,0)),Current_DTE!D22),"-")</f>
        <v>133409.35004928565</v>
      </c>
      <c r="E22" s="116">
        <f>IFERROR(IF(ISBLANK(Current_DTE!E22),INDEX(Minutes_by_use_case!$B$2:$B$9,MATCH($B22,Minutes_by_use_case!$A$2:$A$9,0)),Current_DTE!E22),"-")</f>
        <v>133409.35004928565</v>
      </c>
      <c r="F22" s="116">
        <f>IFERROR(IF(ISBLANK(Current_DTE!F22),INDEX(Minutes_by_use_case!$B$2:$B$9,MATCH($B22,Minutes_by_use_case!$A$2:$A$9,0)),Current_DTE!F22),"-")</f>
        <v>133409.35004928565</v>
      </c>
      <c r="G22" s="116">
        <f>IFERROR(IF(ISBLANK(Current_DTE!G22),INDEX(Minutes_by_use_case!$B$2:$B$9,MATCH($B22,Minutes_by_use_case!$A$2:$A$9,0)),Current_DTE!G22),"-")</f>
        <v>133409.35004928565</v>
      </c>
      <c r="H22" s="116">
        <f>IFERROR(IF(ISBLANK(Current_DTE!H22),INDEX(Minutes_by_use_case!$B$2:$B$9,MATCH($B22,Minutes_by_use_case!$A$2:$A$9,0)),Current_DTE!H22),"-")</f>
        <v>133409.35004928565</v>
      </c>
      <c r="I22" s="116">
        <f>IFERROR(IF(ISBLANK(Current_DTE!I22),INDEX(Minutes_by_use_case!$B$2:$B$9,MATCH($B22,Minutes_by_use_case!$A$2:$A$9,0)),Current_DTE!I22),"-")</f>
        <v>133409.35004928565</v>
      </c>
      <c r="J22" s="116">
        <f>IFERROR(IF(ISBLANK(Current_DTE!J22),INDEX(Minutes_by_use_case!$B$2:$B$9,MATCH($B22,Minutes_by_use_case!$A$2:$A$9,0)),Current_DTE!J22),"-")</f>
        <v>133409.35004928565</v>
      </c>
      <c r="K22" s="116">
        <f>IFERROR(IF(ISBLANK(Current_DTE!K22),INDEX(Minutes_by_use_case!$B$2:$B$9,MATCH($B22,Minutes_by_use_case!$A$2:$A$9,0)),Current_DTE!K22),"-")</f>
        <v>133409.35004928565</v>
      </c>
      <c r="L22" s="116">
        <f>IFERROR(IF(ISBLANK(Current_DTE!L22),INDEX(Minutes_by_use_case!$B$2:$B$9,MATCH($B22,Minutes_by_use_case!$A$2:$A$9,0)),Current_DTE!L22),"-")</f>
        <v>133409.35004928565</v>
      </c>
      <c r="M22" s="116">
        <f>IFERROR(IF(ISBLANK(Current_DTE!M22),INDEX(Minutes_by_use_case!$B$2:$B$9,MATCH($B22,Minutes_by_use_case!$A$2:$A$9,0)),Current_DTE!M22),"-")</f>
        <v>133409.35004928565</v>
      </c>
      <c r="N22" s="116">
        <f>IFERROR(IF(ISBLANK(Current_DTE!N22),INDEX(Minutes_by_use_case!$B$2:$B$9,MATCH($B22,Minutes_by_use_case!$A$2:$A$9,0)),Current_DTE!N22),"-")</f>
        <v>133409.35004928565</v>
      </c>
      <c r="O22" s="116">
        <f>IFERROR(IF(ISBLANK(Current_DTE!O22),INDEX(Minutes_by_use_case!$B$2:$B$9,MATCH($B22,Minutes_by_use_case!$A$2:$A$9,0)),Current_DTE!O22),"-")</f>
        <v>133409.35004928565</v>
      </c>
      <c r="P22" s="116">
        <f>IFERROR(IF(ISBLANK(Current_DTE!P22),INDEX(Minutes_by_use_case!$B$2:$B$9,MATCH($B22,Minutes_by_use_case!$A$2:$A$9,0)),Current_DTE!P22),"-")</f>
        <v>133409.35004928565</v>
      </c>
      <c r="Q22" s="116">
        <f>IFERROR(IF(ISBLANK(Current_DTE!Q22),INDEX(Minutes_by_use_case!$B$2:$B$9,MATCH($B22,Minutes_by_use_case!$A$2:$A$9,0)),Current_DTE!Q22),"-")</f>
        <v>133409.35004928565</v>
      </c>
      <c r="R22" s="116">
        <f>IFERROR(IF(ISBLANK(Current_DTE!R22),INDEX(Minutes_by_use_case!$B$2:$B$9,MATCH($B22,Minutes_by_use_case!$A$2:$A$9,0)),Current_DTE!R22),"-")</f>
        <v>133409.35004928565</v>
      </c>
      <c r="S22" s="116">
        <f>IFERROR(IF(ISBLANK(Current_DTE!S22),INDEX(Minutes_by_use_case!$B$2:$B$9,MATCH($B22,Minutes_by_use_case!$A$2:$A$9,0)),Current_DTE!S22),"-")</f>
        <v>133409.35004928565</v>
      </c>
      <c r="T22" s="116">
        <f>IFERROR(IF(ISBLANK(Current_DTE!T22),INDEX(Minutes_by_use_case!$B$2:$B$9,MATCH($B22,Minutes_by_use_case!$A$2:$A$9,0)),Current_DTE!T22),"-")</f>
        <v>133409.35004928565</v>
      </c>
      <c r="U22" s="116">
        <f>IFERROR(IF(ISBLANK(Current_DTE!U22),INDEX(Minutes_by_use_case!$B$2:$B$9,MATCH($B22,Minutes_by_use_case!$A$2:$A$9,0)),Current_DTE!U22),"-")</f>
        <v>133409.35004928565</v>
      </c>
      <c r="V22" s="116">
        <f>IFERROR(IF(ISBLANK(Current_DTE!V22),INDEX(Minutes_by_use_case!$B$2:$B$9,MATCH($B22,Minutes_by_use_case!$A$2:$A$9,0)),Current_DTE!V22),"-")</f>
        <v>133409.35004928565</v>
      </c>
      <c r="W22" s="116">
        <f>IFERROR(IF(ISBLANK(Current_DTE!W22),INDEX(Minutes_by_use_case!$B$2:$B$9,MATCH($B22,Minutes_by_use_case!$A$2:$A$9,0)),Current_DTE!W22),"-")</f>
        <v>133409.35004928565</v>
      </c>
    </row>
    <row r="23" spans="1:23" x14ac:dyDescent="0.3">
      <c r="A23" s="44" t="s">
        <v>37</v>
      </c>
      <c r="B23" s="45" t="s">
        <v>56</v>
      </c>
      <c r="C23" s="46" t="s">
        <v>88</v>
      </c>
      <c r="D23" s="116">
        <f>IFERROR(IF(ISBLANK(Current_DTE!D23),INDEX(Minutes_by_use_case!$B$2:$B$9,MATCH($B23,Minutes_by_use_case!$A$2:$A$9,0)),Current_DTE!D23),"-")</f>
        <v>21.986611111111113</v>
      </c>
      <c r="E23" s="116">
        <f>IFERROR(IF(ISBLANK(Current_DTE!E23),INDEX(Minutes_by_use_case!$B$2:$B$9,MATCH($B23,Minutes_by_use_case!$A$2:$A$9,0)),Current_DTE!E23),"-")</f>
        <v>1.1333333333333333</v>
      </c>
      <c r="F23" s="116">
        <f>IFERROR(IF(ISBLANK(Current_DTE!F23),INDEX(Minutes_by_use_case!$B$2:$B$9,MATCH($B23,Minutes_by_use_case!$A$2:$A$9,0)),Current_DTE!F23),"-")</f>
        <v>3.7333333333333334</v>
      </c>
      <c r="G23" s="116">
        <f>IFERROR(IF(ISBLANK(Current_DTE!G23),INDEX(Minutes_by_use_case!$B$2:$B$9,MATCH($B23,Minutes_by_use_case!$A$2:$A$9,0)),Current_DTE!G23),"-")</f>
        <v>23.303841111111115</v>
      </c>
      <c r="H23" s="116">
        <f>IFERROR(IF(ISBLANK(Current_DTE!H23),INDEX(Minutes_by_use_case!$B$2:$B$9,MATCH($B23,Minutes_by_use_case!$A$2:$A$9,0)),Current_DTE!H23),"-")</f>
        <v>23.303841111111115</v>
      </c>
      <c r="I23" s="116">
        <f>IFERROR(IF(ISBLANK(Current_DTE!I23),INDEX(Minutes_by_use_case!$B$2:$B$9,MATCH($B23,Minutes_by_use_case!$A$2:$A$9,0)),Current_DTE!I23),"-")</f>
        <v>23.303841111111115</v>
      </c>
      <c r="J23" s="116">
        <f>IFERROR(IF(ISBLANK(Current_DTE!J23),INDEX(Minutes_by_use_case!$B$2:$B$9,MATCH($B23,Minutes_by_use_case!$A$2:$A$9,0)),Current_DTE!J23),"-")</f>
        <v>23.303841111111115</v>
      </c>
      <c r="K23" s="116">
        <f>IFERROR(IF(ISBLANK(Current_DTE!K23),INDEX(Minutes_by_use_case!$B$2:$B$9,MATCH($B23,Minutes_by_use_case!$A$2:$A$9,0)),Current_DTE!K23),"-")</f>
        <v>23.303841111111115</v>
      </c>
      <c r="L23" s="116">
        <f>IFERROR(IF(ISBLANK(Current_DTE!L23),INDEX(Minutes_by_use_case!$B$2:$B$9,MATCH($B23,Minutes_by_use_case!$A$2:$A$9,0)),Current_DTE!L23),"-")</f>
        <v>23.303841111111115</v>
      </c>
      <c r="M23" s="116">
        <f>IFERROR(IF(ISBLANK(Current_DTE!M23),INDEX(Minutes_by_use_case!$B$2:$B$9,MATCH($B23,Minutes_by_use_case!$A$2:$A$9,0)),Current_DTE!M23),"-")</f>
        <v>23.303841111111115</v>
      </c>
      <c r="N23" s="116">
        <f>IFERROR(IF(ISBLANK(Current_DTE!N23),INDEX(Minutes_by_use_case!$B$2:$B$9,MATCH($B23,Minutes_by_use_case!$A$2:$A$9,0)),Current_DTE!N23),"-")</f>
        <v>23.303841111111115</v>
      </c>
      <c r="O23" s="116">
        <f>IFERROR(IF(ISBLANK(Current_DTE!O23),INDEX(Minutes_by_use_case!$B$2:$B$9,MATCH($B23,Minutes_by_use_case!$A$2:$A$9,0)),Current_DTE!O23),"-")</f>
        <v>23.303841111111115</v>
      </c>
      <c r="P23" s="116">
        <f>IFERROR(IF(ISBLANK(Current_DTE!P23),INDEX(Minutes_by_use_case!$B$2:$B$9,MATCH($B23,Minutes_by_use_case!$A$2:$A$9,0)),Current_DTE!P23),"-")</f>
        <v>23.303841111111115</v>
      </c>
      <c r="Q23" s="116">
        <f>IFERROR(IF(ISBLANK(Current_DTE!Q23),INDEX(Minutes_by_use_case!$B$2:$B$9,MATCH($B23,Minutes_by_use_case!$A$2:$A$9,0)),Current_DTE!Q23),"-")</f>
        <v>23.303841111111115</v>
      </c>
      <c r="R23" s="116">
        <f>IFERROR(IF(ISBLANK(Current_DTE!R23),INDEX(Minutes_by_use_case!$B$2:$B$9,MATCH($B23,Minutes_by_use_case!$A$2:$A$9,0)),Current_DTE!R23),"-")</f>
        <v>23.303841111111115</v>
      </c>
      <c r="S23" s="116">
        <f>IFERROR(IF(ISBLANK(Current_DTE!S23),INDEX(Minutes_by_use_case!$B$2:$B$9,MATCH($B23,Minutes_by_use_case!$A$2:$A$9,0)),Current_DTE!S23),"-")</f>
        <v>23.303841111111115</v>
      </c>
      <c r="T23" s="116">
        <f>IFERROR(IF(ISBLANK(Current_DTE!T23),INDEX(Minutes_by_use_case!$B$2:$B$9,MATCH($B23,Minutes_by_use_case!$A$2:$A$9,0)),Current_DTE!T23),"-")</f>
        <v>23.303841111111115</v>
      </c>
      <c r="U23" s="116">
        <f>IFERROR(IF(ISBLANK(Current_DTE!U23),INDEX(Minutes_by_use_case!$B$2:$B$9,MATCH($B23,Minutes_by_use_case!$A$2:$A$9,0)),Current_DTE!U23),"-")</f>
        <v>23.303841111111115</v>
      </c>
      <c r="V23" s="116">
        <f>IFERROR(IF(ISBLANK(Current_DTE!V23),INDEX(Minutes_by_use_case!$B$2:$B$9,MATCH($B23,Minutes_by_use_case!$A$2:$A$9,0)),Current_DTE!V23),"-")</f>
        <v>23.303841111111115</v>
      </c>
      <c r="W23" s="116">
        <f>IFERROR(IF(ISBLANK(Current_DTE!W23),INDEX(Minutes_by_use_case!$B$2:$B$9,MATCH($B23,Minutes_by_use_case!$A$2:$A$9,0)),Current_DTE!W23),"-")</f>
        <v>23.303841111111115</v>
      </c>
    </row>
    <row r="24" spans="1:23" x14ac:dyDescent="0.3">
      <c r="A24" s="111" t="s">
        <v>38</v>
      </c>
      <c r="B24" s="112" t="s">
        <v>58</v>
      </c>
      <c r="C24" s="46" t="s">
        <v>88</v>
      </c>
      <c r="D24" s="116">
        <f>IFERROR(IF(ISBLANK(Current_DTE!D24),INDEX(Minutes_by_use_case!$B$2:$B$9,MATCH($B24,Minutes_by_use_case!$A$2:$A$9,0)),Current_DTE!D24),"-")</f>
        <v>7757.52</v>
      </c>
      <c r="E24" s="116">
        <f>IFERROR(IF(ISBLANK(Current_DTE!E24),INDEX(Minutes_by_use_case!$B$2:$B$9,MATCH($B24,Minutes_by_use_case!$A$2:$A$9,0)),Current_DTE!E24),"-")</f>
        <v>7884.0724999999993</v>
      </c>
      <c r="F24" s="116">
        <f>IFERROR(IF(ISBLANK(Current_DTE!F24),INDEX(Minutes_by_use_case!$B$2:$B$9,MATCH($B24,Minutes_by_use_case!$A$2:$A$9,0)),Current_DTE!F24),"-")</f>
        <v>7411.0455555555554</v>
      </c>
      <c r="G24" s="116">
        <f>IFERROR(IF(ISBLANK(Current_DTE!G24),INDEX(Minutes_by_use_case!$B$2:$B$9,MATCH($B24,Minutes_by_use_case!$A$2:$A$9,0)),Current_DTE!G24),"-")</f>
        <v>7749.4853583333334</v>
      </c>
      <c r="H24" s="116">
        <f>IFERROR(IF(ISBLANK(Current_DTE!H24),INDEX(Minutes_by_use_case!$B$2:$B$9,MATCH($B24,Minutes_by_use_case!$A$2:$A$9,0)),Current_DTE!H24),"-")</f>
        <v>7749.4853583333334</v>
      </c>
      <c r="I24" s="116">
        <f>IFERROR(IF(ISBLANK(Current_DTE!I24),INDEX(Minutes_by_use_case!$B$2:$B$9,MATCH($B24,Minutes_by_use_case!$A$2:$A$9,0)),Current_DTE!I24),"-")</f>
        <v>7749.4853583333334</v>
      </c>
      <c r="J24" s="116">
        <f>IFERROR(IF(ISBLANK(Current_DTE!J24),INDEX(Minutes_by_use_case!$B$2:$B$9,MATCH($B24,Minutes_by_use_case!$A$2:$A$9,0)),Current_DTE!J24),"-")</f>
        <v>7749.4853583333334</v>
      </c>
      <c r="K24" s="116">
        <f>IFERROR(IF(ISBLANK(Current_DTE!K24),INDEX(Minutes_by_use_case!$B$2:$B$9,MATCH($B24,Minutes_by_use_case!$A$2:$A$9,0)),Current_DTE!K24),"-")</f>
        <v>7749.4853583333334</v>
      </c>
      <c r="L24" s="116">
        <f>IFERROR(IF(ISBLANK(Current_DTE!L24),INDEX(Minutes_by_use_case!$B$2:$B$9,MATCH($B24,Minutes_by_use_case!$A$2:$A$9,0)),Current_DTE!L24),"-")</f>
        <v>7749.4853583333334</v>
      </c>
      <c r="M24" s="116">
        <f>IFERROR(IF(ISBLANK(Current_DTE!M24),INDEX(Minutes_by_use_case!$B$2:$B$9,MATCH($B24,Minutes_by_use_case!$A$2:$A$9,0)),Current_DTE!M24),"-")</f>
        <v>7749.4853583333334</v>
      </c>
      <c r="N24" s="116">
        <f>IFERROR(IF(ISBLANK(Current_DTE!N24),INDEX(Minutes_by_use_case!$B$2:$B$9,MATCH($B24,Minutes_by_use_case!$A$2:$A$9,0)),Current_DTE!N24),"-")</f>
        <v>7749.4853583333334</v>
      </c>
      <c r="O24" s="116">
        <f>IFERROR(IF(ISBLANK(Current_DTE!O24),INDEX(Minutes_by_use_case!$B$2:$B$9,MATCH($B24,Minutes_by_use_case!$A$2:$A$9,0)),Current_DTE!O24),"-")</f>
        <v>7749.4853583333334</v>
      </c>
      <c r="P24" s="116">
        <f>IFERROR(IF(ISBLANK(Current_DTE!P24),INDEX(Minutes_by_use_case!$B$2:$B$9,MATCH($B24,Minutes_by_use_case!$A$2:$A$9,0)),Current_DTE!P24),"-")</f>
        <v>7749.4853583333334</v>
      </c>
      <c r="Q24" s="116">
        <f>IFERROR(IF(ISBLANK(Current_DTE!Q24),INDEX(Minutes_by_use_case!$B$2:$B$9,MATCH($B24,Minutes_by_use_case!$A$2:$A$9,0)),Current_DTE!Q24),"-")</f>
        <v>7749.4853583333334</v>
      </c>
      <c r="R24" s="116">
        <f>IFERROR(IF(ISBLANK(Current_DTE!R24),INDEX(Minutes_by_use_case!$B$2:$B$9,MATCH($B24,Minutes_by_use_case!$A$2:$A$9,0)),Current_DTE!R24),"-")</f>
        <v>7749.4853583333334</v>
      </c>
      <c r="S24" s="116">
        <f>IFERROR(IF(ISBLANK(Current_DTE!S24),INDEX(Minutes_by_use_case!$B$2:$B$9,MATCH($B24,Minutes_by_use_case!$A$2:$A$9,0)),Current_DTE!S24),"-")</f>
        <v>7749.4853583333334</v>
      </c>
      <c r="T24" s="116">
        <f>IFERROR(IF(ISBLANK(Current_DTE!T24),INDEX(Minutes_by_use_case!$B$2:$B$9,MATCH($B24,Minutes_by_use_case!$A$2:$A$9,0)),Current_DTE!T24),"-")</f>
        <v>7749.4853583333334</v>
      </c>
      <c r="U24" s="116">
        <f>IFERROR(IF(ISBLANK(Current_DTE!U24),INDEX(Minutes_by_use_case!$B$2:$B$9,MATCH($B24,Minutes_by_use_case!$A$2:$A$9,0)),Current_DTE!U24),"-")</f>
        <v>7749.4853583333334</v>
      </c>
      <c r="V24" s="116">
        <f>IFERROR(IF(ISBLANK(Current_DTE!V24),INDEX(Minutes_by_use_case!$B$2:$B$9,MATCH($B24,Minutes_by_use_case!$A$2:$A$9,0)),Current_DTE!V24),"-")</f>
        <v>7749.4853583333334</v>
      </c>
      <c r="W24" s="116">
        <f>IFERROR(IF(ISBLANK(Current_DTE!W24),INDEX(Minutes_by_use_case!$B$2:$B$9,MATCH($B24,Minutes_by_use_case!$A$2:$A$9,0)),Current_DTE!W24),"-")</f>
        <v>7749.4853583333334</v>
      </c>
    </row>
    <row r="25" spans="1:23" x14ac:dyDescent="0.3">
      <c r="A25" s="44" t="s">
        <v>40</v>
      </c>
      <c r="B25" s="45" t="s">
        <v>59</v>
      </c>
      <c r="C25" s="46"/>
      <c r="D25" s="116">
        <f>IFERROR(IF(ISBLANK(Current_DTE!D25),INDEX(Minutes_by_use_case!$B$2:$B$9,MATCH($B25,Minutes_by_use_case!$A$2:$A$9,0)),Current_DTE!D25),"-")</f>
        <v>0</v>
      </c>
      <c r="E25" s="116">
        <f>IFERROR(IF(ISBLANK(Current_DTE!E25),INDEX(Minutes_by_use_case!$B$2:$B$9,MATCH($B25,Minutes_by_use_case!$A$2:$A$9,0)),Current_DTE!E25),"-")</f>
        <v>0</v>
      </c>
      <c r="F25" s="116">
        <f>IFERROR(IF(ISBLANK(Current_DTE!F25),INDEX(Minutes_by_use_case!$B$2:$B$9,MATCH($B25,Minutes_by_use_case!$A$2:$A$9,0)),Current_DTE!F25),"-")</f>
        <v>0</v>
      </c>
      <c r="G25" s="116">
        <f>IFERROR(IF(ISBLANK(Current_DTE!G25),INDEX(Minutes_by_use_case!$B$2:$B$9,MATCH($B25,Minutes_by_use_case!$A$2:$A$9,0)),Current_DTE!G25),"-")</f>
        <v>0</v>
      </c>
      <c r="H25" s="116">
        <f>IFERROR(IF(ISBLANK(Current_DTE!H25),INDEX(Minutes_by_use_case!$B$2:$B$9,MATCH($B25,Minutes_by_use_case!$A$2:$A$9,0)),Current_DTE!H25),"-")</f>
        <v>0</v>
      </c>
      <c r="I25" s="116">
        <f>IFERROR(IF(ISBLANK(Current_DTE!I25),INDEX(Minutes_by_use_case!$B$2:$B$9,MATCH($B25,Minutes_by_use_case!$A$2:$A$9,0)),Current_DTE!I25),"-")</f>
        <v>0</v>
      </c>
      <c r="J25" s="116">
        <f>IFERROR(IF(ISBLANK(Current_DTE!J25),INDEX(Minutes_by_use_case!$B$2:$B$9,MATCH($B25,Minutes_by_use_case!$A$2:$A$9,0)),Current_DTE!J25),"-")</f>
        <v>0</v>
      </c>
      <c r="K25" s="116">
        <f>IFERROR(IF(ISBLANK(Current_DTE!K25),INDEX(Minutes_by_use_case!$B$2:$B$9,MATCH($B25,Minutes_by_use_case!$A$2:$A$9,0)),Current_DTE!K25),"-")</f>
        <v>0</v>
      </c>
      <c r="L25" s="116">
        <f>IFERROR(IF(ISBLANK(Current_DTE!L25),INDEX(Minutes_by_use_case!$B$2:$B$9,MATCH($B25,Minutes_by_use_case!$A$2:$A$9,0)),Current_DTE!L25),"-")</f>
        <v>0</v>
      </c>
      <c r="M25" s="116">
        <f>IFERROR(IF(ISBLANK(Current_DTE!M25),INDEX(Minutes_by_use_case!$B$2:$B$9,MATCH($B25,Minutes_by_use_case!$A$2:$A$9,0)),Current_DTE!M25),"-")</f>
        <v>0</v>
      </c>
      <c r="N25" s="116">
        <f>IFERROR(IF(ISBLANK(Current_DTE!N25),INDEX(Minutes_by_use_case!$B$2:$B$9,MATCH($B25,Minutes_by_use_case!$A$2:$A$9,0)),Current_DTE!N25),"-")</f>
        <v>0</v>
      </c>
      <c r="O25" s="116">
        <f>IFERROR(IF(ISBLANK(Current_DTE!O25),INDEX(Minutes_by_use_case!$B$2:$B$9,MATCH($B25,Minutes_by_use_case!$A$2:$A$9,0)),Current_DTE!O25),"-")</f>
        <v>0</v>
      </c>
      <c r="P25" s="116">
        <f>IFERROR(IF(ISBLANK(Current_DTE!P25),INDEX(Minutes_by_use_case!$B$2:$B$9,MATCH($B25,Minutes_by_use_case!$A$2:$A$9,0)),Current_DTE!P25),"-")</f>
        <v>0</v>
      </c>
      <c r="Q25" s="116">
        <f>IFERROR(IF(ISBLANK(Current_DTE!Q25),INDEX(Minutes_by_use_case!$B$2:$B$9,MATCH($B25,Minutes_by_use_case!$A$2:$A$9,0)),Current_DTE!Q25),"-")</f>
        <v>0</v>
      </c>
      <c r="R25" s="116">
        <f>IFERROR(IF(ISBLANK(Current_DTE!R25),INDEX(Minutes_by_use_case!$B$2:$B$9,MATCH($B25,Minutes_by_use_case!$A$2:$A$9,0)),Current_DTE!R25),"-")</f>
        <v>0</v>
      </c>
      <c r="S25" s="116">
        <f>IFERROR(IF(ISBLANK(Current_DTE!S25),INDEX(Minutes_by_use_case!$B$2:$B$9,MATCH($B25,Minutes_by_use_case!$A$2:$A$9,0)),Current_DTE!S25),"-")</f>
        <v>0</v>
      </c>
      <c r="T25" s="116">
        <f>IFERROR(IF(ISBLANK(Current_DTE!T25),INDEX(Minutes_by_use_case!$B$2:$B$9,MATCH($B25,Minutes_by_use_case!$A$2:$A$9,0)),Current_DTE!T25),"-")</f>
        <v>0</v>
      </c>
      <c r="U25" s="116">
        <f>IFERROR(IF(ISBLANK(Current_DTE!U25),INDEX(Minutes_by_use_case!$B$2:$B$9,MATCH($B25,Minutes_by_use_case!$A$2:$A$9,0)),Current_DTE!U25),"-")</f>
        <v>0</v>
      </c>
      <c r="V25" s="116">
        <f>IFERROR(IF(ISBLANK(Current_DTE!V25),INDEX(Minutes_by_use_case!$B$2:$B$9,MATCH($B25,Minutes_by_use_case!$A$2:$A$9,0)),Current_DTE!V25),"-")</f>
        <v>0</v>
      </c>
      <c r="W25" s="116">
        <f>IFERROR(IF(ISBLANK(Current_DTE!W25),INDEX(Minutes_by_use_case!$B$2:$B$9,MATCH($B25,Minutes_by_use_case!$A$2:$A$9,0)),Current_DTE!W25),"-")</f>
        <v>0</v>
      </c>
    </row>
    <row r="26" spans="1:23" x14ac:dyDescent="0.3">
      <c r="A26" s="44" t="s">
        <v>73</v>
      </c>
      <c r="B26" s="45" t="s">
        <v>56</v>
      </c>
      <c r="C26" s="46"/>
      <c r="D26" s="116">
        <f>IFERROR(IF(ISBLANK(Current_DTE!D26),INDEX(Minutes_by_use_case!$B$2:$B$9,MATCH($B26,Minutes_by_use_case!$A$2:$A$9,0)),Current_DTE!D26),"-")</f>
        <v>133409.35004928565</v>
      </c>
      <c r="E26" s="116">
        <f>IFERROR(IF(ISBLANK(Current_DTE!E26),INDEX(Minutes_by_use_case!$B$2:$B$9,MATCH($B26,Minutes_by_use_case!$A$2:$A$9,0)),Current_DTE!E26),"-")</f>
        <v>133409.35004928565</v>
      </c>
      <c r="F26" s="116">
        <f>IFERROR(IF(ISBLANK(Current_DTE!F26),INDEX(Minutes_by_use_case!$B$2:$B$9,MATCH($B26,Minutes_by_use_case!$A$2:$A$9,0)),Current_DTE!F26),"-")</f>
        <v>133409.35004928565</v>
      </c>
      <c r="G26" s="116">
        <f>IFERROR(IF(ISBLANK(Current_DTE!G26),INDEX(Minutes_by_use_case!$B$2:$B$9,MATCH($B26,Minutes_by_use_case!$A$2:$A$9,0)),Current_DTE!G26),"-")</f>
        <v>133409.35004928565</v>
      </c>
      <c r="H26" s="116">
        <f>IFERROR(IF(ISBLANK(Current_DTE!H26),INDEX(Minutes_by_use_case!$B$2:$B$9,MATCH($B26,Minutes_by_use_case!$A$2:$A$9,0)),Current_DTE!H26),"-")</f>
        <v>133409.35004928565</v>
      </c>
      <c r="I26" s="116">
        <f>IFERROR(IF(ISBLANK(Current_DTE!I26),INDEX(Minutes_by_use_case!$B$2:$B$9,MATCH($B26,Minutes_by_use_case!$A$2:$A$9,0)),Current_DTE!I26),"-")</f>
        <v>133409.35004928565</v>
      </c>
      <c r="J26" s="116">
        <f>IFERROR(IF(ISBLANK(Current_DTE!J26),INDEX(Minutes_by_use_case!$B$2:$B$9,MATCH($B26,Minutes_by_use_case!$A$2:$A$9,0)),Current_DTE!J26),"-")</f>
        <v>133409.35004928565</v>
      </c>
      <c r="K26" s="116">
        <f>IFERROR(IF(ISBLANK(Current_DTE!K26),INDEX(Minutes_by_use_case!$B$2:$B$9,MATCH($B26,Minutes_by_use_case!$A$2:$A$9,0)),Current_DTE!K26),"-")</f>
        <v>133409.35004928565</v>
      </c>
      <c r="L26" s="116">
        <f>IFERROR(IF(ISBLANK(Current_DTE!L26),INDEX(Minutes_by_use_case!$B$2:$B$9,MATCH($B26,Minutes_by_use_case!$A$2:$A$9,0)),Current_DTE!L26),"-")</f>
        <v>133409.35004928565</v>
      </c>
      <c r="M26" s="116">
        <f>IFERROR(IF(ISBLANK(Current_DTE!M26),INDEX(Minutes_by_use_case!$B$2:$B$9,MATCH($B26,Minutes_by_use_case!$A$2:$A$9,0)),Current_DTE!M26),"-")</f>
        <v>133409.35004928565</v>
      </c>
      <c r="N26" s="116">
        <f>IFERROR(IF(ISBLANK(Current_DTE!N26),INDEX(Minutes_by_use_case!$B$2:$B$9,MATCH($B26,Minutes_by_use_case!$A$2:$A$9,0)),Current_DTE!N26),"-")</f>
        <v>133409.35004928565</v>
      </c>
      <c r="O26" s="116">
        <f>IFERROR(IF(ISBLANK(Current_DTE!O26),INDEX(Minutes_by_use_case!$B$2:$B$9,MATCH($B26,Minutes_by_use_case!$A$2:$A$9,0)),Current_DTE!O26),"-")</f>
        <v>133409.35004928565</v>
      </c>
      <c r="P26" s="116">
        <f>IFERROR(IF(ISBLANK(Current_DTE!P26),INDEX(Minutes_by_use_case!$B$2:$B$9,MATCH($B26,Minutes_by_use_case!$A$2:$A$9,0)),Current_DTE!P26),"-")</f>
        <v>133409.35004928565</v>
      </c>
      <c r="Q26" s="116">
        <f>IFERROR(IF(ISBLANK(Current_DTE!Q26),INDEX(Minutes_by_use_case!$B$2:$B$9,MATCH($B26,Minutes_by_use_case!$A$2:$A$9,0)),Current_DTE!Q26),"-")</f>
        <v>133409.35004928565</v>
      </c>
      <c r="R26" s="116">
        <f>IFERROR(IF(ISBLANK(Current_DTE!R26),INDEX(Minutes_by_use_case!$B$2:$B$9,MATCH($B26,Minutes_by_use_case!$A$2:$A$9,0)),Current_DTE!R26),"-")</f>
        <v>133409.35004928565</v>
      </c>
      <c r="S26" s="116">
        <f>IFERROR(IF(ISBLANK(Current_DTE!S26),INDEX(Minutes_by_use_case!$B$2:$B$9,MATCH($B26,Minutes_by_use_case!$A$2:$A$9,0)),Current_DTE!S26),"-")</f>
        <v>133409.35004928565</v>
      </c>
      <c r="T26" s="116">
        <f>IFERROR(IF(ISBLANK(Current_DTE!T26),INDEX(Minutes_by_use_case!$B$2:$B$9,MATCH($B26,Minutes_by_use_case!$A$2:$A$9,0)),Current_DTE!T26),"-")</f>
        <v>133409.35004928565</v>
      </c>
      <c r="U26" s="116">
        <f>IFERROR(IF(ISBLANK(Current_DTE!U26),INDEX(Minutes_by_use_case!$B$2:$B$9,MATCH($B26,Minutes_by_use_case!$A$2:$A$9,0)),Current_DTE!U26),"-")</f>
        <v>133409.35004928565</v>
      </c>
      <c r="V26" s="116">
        <f>IFERROR(IF(ISBLANK(Current_DTE!V26),INDEX(Minutes_by_use_case!$B$2:$B$9,MATCH($B26,Minutes_by_use_case!$A$2:$A$9,0)),Current_DTE!V26),"-")</f>
        <v>133409.35004928565</v>
      </c>
      <c r="W26" s="116">
        <f>IFERROR(IF(ISBLANK(Current_DTE!W26),INDEX(Minutes_by_use_case!$B$2:$B$9,MATCH($B26,Minutes_by_use_case!$A$2:$A$9,0)),Current_DTE!W26),"-")</f>
        <v>133409.35004928565</v>
      </c>
    </row>
    <row r="27" spans="1:23" x14ac:dyDescent="0.3">
      <c r="A27" s="44" t="s">
        <v>74</v>
      </c>
      <c r="B27" s="45" t="s">
        <v>56</v>
      </c>
      <c r="C27" s="46"/>
      <c r="D27" s="116">
        <f>IFERROR(IF(ISBLANK(Current_DTE!D27),INDEX(Minutes_by_use_case!$B$2:$B$9,MATCH($B27,Minutes_by_use_case!$A$2:$A$9,0)),Current_DTE!D27),"-")</f>
        <v>133409.35004928565</v>
      </c>
      <c r="E27" s="116">
        <f>IFERROR(IF(ISBLANK(Current_DTE!E27),INDEX(Minutes_by_use_case!$B$2:$B$9,MATCH($B27,Minutes_by_use_case!$A$2:$A$9,0)),Current_DTE!E27),"-")</f>
        <v>133409.35004928565</v>
      </c>
      <c r="F27" s="116">
        <f>IFERROR(IF(ISBLANK(Current_DTE!F27),INDEX(Minutes_by_use_case!$B$2:$B$9,MATCH($B27,Minutes_by_use_case!$A$2:$A$9,0)),Current_DTE!F27),"-")</f>
        <v>133409.35004928565</v>
      </c>
      <c r="G27" s="116">
        <f>IFERROR(IF(ISBLANK(Current_DTE!G27),INDEX(Minutes_by_use_case!$B$2:$B$9,MATCH($B27,Minutes_by_use_case!$A$2:$A$9,0)),Current_DTE!G27),"-")</f>
        <v>133409.35004928565</v>
      </c>
      <c r="H27" s="116">
        <f>IFERROR(IF(ISBLANK(Current_DTE!H27),INDEX(Minutes_by_use_case!$B$2:$B$9,MATCH($B27,Minutes_by_use_case!$A$2:$A$9,0)),Current_DTE!H27),"-")</f>
        <v>133409.35004928565</v>
      </c>
      <c r="I27" s="116">
        <f>IFERROR(IF(ISBLANK(Current_DTE!I27),INDEX(Minutes_by_use_case!$B$2:$B$9,MATCH($B27,Minutes_by_use_case!$A$2:$A$9,0)),Current_DTE!I27),"-")</f>
        <v>133409.35004928565</v>
      </c>
      <c r="J27" s="116">
        <f>IFERROR(IF(ISBLANK(Current_DTE!J27),INDEX(Minutes_by_use_case!$B$2:$B$9,MATCH($B27,Minutes_by_use_case!$A$2:$A$9,0)),Current_DTE!J27),"-")</f>
        <v>133409.35004928565</v>
      </c>
      <c r="K27" s="116">
        <f>IFERROR(IF(ISBLANK(Current_DTE!K27),INDEX(Minutes_by_use_case!$B$2:$B$9,MATCH($B27,Minutes_by_use_case!$A$2:$A$9,0)),Current_DTE!K27),"-")</f>
        <v>133409.35004928565</v>
      </c>
      <c r="L27" s="116">
        <f>IFERROR(IF(ISBLANK(Current_DTE!L27),INDEX(Minutes_by_use_case!$B$2:$B$9,MATCH($B27,Minutes_by_use_case!$A$2:$A$9,0)),Current_DTE!L27),"-")</f>
        <v>133409.35004928565</v>
      </c>
      <c r="M27" s="116">
        <f>IFERROR(IF(ISBLANK(Current_DTE!M27),INDEX(Minutes_by_use_case!$B$2:$B$9,MATCH($B27,Minutes_by_use_case!$A$2:$A$9,0)),Current_DTE!M27),"-")</f>
        <v>133409.35004928565</v>
      </c>
      <c r="N27" s="116">
        <f>IFERROR(IF(ISBLANK(Current_DTE!N27),INDEX(Minutes_by_use_case!$B$2:$B$9,MATCH($B27,Minutes_by_use_case!$A$2:$A$9,0)),Current_DTE!N27),"-")</f>
        <v>133409.35004928565</v>
      </c>
      <c r="O27" s="116">
        <f>IFERROR(IF(ISBLANK(Current_DTE!O27),INDEX(Minutes_by_use_case!$B$2:$B$9,MATCH($B27,Minutes_by_use_case!$A$2:$A$9,0)),Current_DTE!O27),"-")</f>
        <v>133409.35004928565</v>
      </c>
      <c r="P27" s="116">
        <f>IFERROR(IF(ISBLANK(Current_DTE!P27),INDEX(Minutes_by_use_case!$B$2:$B$9,MATCH($B27,Minutes_by_use_case!$A$2:$A$9,0)),Current_DTE!P27),"-")</f>
        <v>133409.35004928565</v>
      </c>
      <c r="Q27" s="116">
        <f>IFERROR(IF(ISBLANK(Current_DTE!Q27),INDEX(Minutes_by_use_case!$B$2:$B$9,MATCH($B27,Minutes_by_use_case!$A$2:$A$9,0)),Current_DTE!Q27),"-")</f>
        <v>133409.35004928565</v>
      </c>
      <c r="R27" s="116">
        <f>IFERROR(IF(ISBLANK(Current_DTE!R27),INDEX(Minutes_by_use_case!$B$2:$B$9,MATCH($B27,Minutes_by_use_case!$A$2:$A$9,0)),Current_DTE!R27),"-")</f>
        <v>133409.35004928565</v>
      </c>
      <c r="S27" s="116">
        <f>IFERROR(IF(ISBLANK(Current_DTE!S27),INDEX(Minutes_by_use_case!$B$2:$B$9,MATCH($B27,Minutes_by_use_case!$A$2:$A$9,0)),Current_DTE!S27),"-")</f>
        <v>133409.35004928565</v>
      </c>
      <c r="T27" s="116">
        <f>IFERROR(IF(ISBLANK(Current_DTE!T27),INDEX(Minutes_by_use_case!$B$2:$B$9,MATCH($B27,Minutes_by_use_case!$A$2:$A$9,0)),Current_DTE!T27),"-")</f>
        <v>133409.35004928565</v>
      </c>
      <c r="U27" s="116">
        <f>IFERROR(IF(ISBLANK(Current_DTE!U27),INDEX(Minutes_by_use_case!$B$2:$B$9,MATCH($B27,Minutes_by_use_case!$A$2:$A$9,0)),Current_DTE!U27),"-")</f>
        <v>133409.35004928565</v>
      </c>
      <c r="V27" s="116">
        <f>IFERROR(IF(ISBLANK(Current_DTE!V27),INDEX(Minutes_by_use_case!$B$2:$B$9,MATCH($B27,Minutes_by_use_case!$A$2:$A$9,0)),Current_DTE!V27),"-")</f>
        <v>133409.35004928565</v>
      </c>
      <c r="W27" s="116">
        <f>IFERROR(IF(ISBLANK(Current_DTE!W27),INDEX(Minutes_by_use_case!$B$2:$B$9,MATCH($B27,Minutes_by_use_case!$A$2:$A$9,0)),Current_DTE!W27),"-")</f>
        <v>133409.35004928565</v>
      </c>
    </row>
    <row r="28" spans="1:23" x14ac:dyDescent="0.3">
      <c r="A28" s="44" t="s">
        <v>75</v>
      </c>
      <c r="B28" s="45" t="s">
        <v>56</v>
      </c>
      <c r="C28" s="46"/>
      <c r="D28" s="116">
        <f>IFERROR(IF(ISBLANK(Current_DTE!D28),INDEX(Minutes_by_use_case!$B$2:$B$9,MATCH($B28,Minutes_by_use_case!$A$2:$A$9,0)),Current_DTE!D28),"-")</f>
        <v>133409.35004928565</v>
      </c>
      <c r="E28" s="116">
        <f>IFERROR(IF(ISBLANK(Current_DTE!E28),INDEX(Minutes_by_use_case!$B$2:$B$9,MATCH($B28,Minutes_by_use_case!$A$2:$A$9,0)),Current_DTE!E28),"-")</f>
        <v>133409.35004928565</v>
      </c>
      <c r="F28" s="116">
        <f>IFERROR(IF(ISBLANK(Current_DTE!F28),INDEX(Minutes_by_use_case!$B$2:$B$9,MATCH($B28,Minutes_by_use_case!$A$2:$A$9,0)),Current_DTE!F28),"-")</f>
        <v>133409.35004928565</v>
      </c>
      <c r="G28" s="116">
        <f>IFERROR(IF(ISBLANK(Current_DTE!G28),INDEX(Minutes_by_use_case!$B$2:$B$9,MATCH($B28,Minutes_by_use_case!$A$2:$A$9,0)),Current_DTE!G28),"-")</f>
        <v>133409.35004928565</v>
      </c>
      <c r="H28" s="116">
        <f>IFERROR(IF(ISBLANK(Current_DTE!H28),INDEX(Minutes_by_use_case!$B$2:$B$9,MATCH($B28,Minutes_by_use_case!$A$2:$A$9,0)),Current_DTE!H28),"-")</f>
        <v>133409.35004928565</v>
      </c>
      <c r="I28" s="116">
        <f>IFERROR(IF(ISBLANK(Current_DTE!I28),INDEX(Minutes_by_use_case!$B$2:$B$9,MATCH($B28,Minutes_by_use_case!$A$2:$A$9,0)),Current_DTE!I28),"-")</f>
        <v>133409.35004928565</v>
      </c>
      <c r="J28" s="116">
        <f>IFERROR(IF(ISBLANK(Current_DTE!J28),INDEX(Minutes_by_use_case!$B$2:$B$9,MATCH($B28,Minutes_by_use_case!$A$2:$A$9,0)),Current_DTE!J28),"-")</f>
        <v>133409.35004928565</v>
      </c>
      <c r="K28" s="116">
        <f>IFERROR(IF(ISBLANK(Current_DTE!K28),INDEX(Minutes_by_use_case!$B$2:$B$9,MATCH($B28,Minutes_by_use_case!$A$2:$A$9,0)),Current_DTE!K28),"-")</f>
        <v>133409.35004928565</v>
      </c>
      <c r="L28" s="116">
        <f>IFERROR(IF(ISBLANK(Current_DTE!L28),INDEX(Minutes_by_use_case!$B$2:$B$9,MATCH($B28,Minutes_by_use_case!$A$2:$A$9,0)),Current_DTE!L28),"-")</f>
        <v>133409.35004928565</v>
      </c>
      <c r="M28" s="116">
        <f>IFERROR(IF(ISBLANK(Current_DTE!M28),INDEX(Minutes_by_use_case!$B$2:$B$9,MATCH($B28,Minutes_by_use_case!$A$2:$A$9,0)),Current_DTE!M28),"-")</f>
        <v>133409.35004928565</v>
      </c>
      <c r="N28" s="116">
        <f>IFERROR(IF(ISBLANK(Current_DTE!N28),INDEX(Minutes_by_use_case!$B$2:$B$9,MATCH($B28,Minutes_by_use_case!$A$2:$A$9,0)),Current_DTE!N28),"-")</f>
        <v>133409.35004928565</v>
      </c>
      <c r="O28" s="116">
        <f>IFERROR(IF(ISBLANK(Current_DTE!O28),INDEX(Minutes_by_use_case!$B$2:$B$9,MATCH($B28,Minutes_by_use_case!$A$2:$A$9,0)),Current_DTE!O28),"-")</f>
        <v>133409.35004928565</v>
      </c>
      <c r="P28" s="116">
        <f>IFERROR(IF(ISBLANK(Current_DTE!P28),INDEX(Minutes_by_use_case!$B$2:$B$9,MATCH($B28,Minutes_by_use_case!$A$2:$A$9,0)),Current_DTE!P28),"-")</f>
        <v>133409.35004928565</v>
      </c>
      <c r="Q28" s="116">
        <f>IFERROR(IF(ISBLANK(Current_DTE!Q28),INDEX(Minutes_by_use_case!$B$2:$B$9,MATCH($B28,Minutes_by_use_case!$A$2:$A$9,0)),Current_DTE!Q28),"-")</f>
        <v>133409.35004928565</v>
      </c>
      <c r="R28" s="116">
        <f>IFERROR(IF(ISBLANK(Current_DTE!R28),INDEX(Minutes_by_use_case!$B$2:$B$9,MATCH($B28,Minutes_by_use_case!$A$2:$A$9,0)),Current_DTE!R28),"-")</f>
        <v>133409.35004928565</v>
      </c>
      <c r="S28" s="116">
        <f>IFERROR(IF(ISBLANK(Current_DTE!S28),INDEX(Minutes_by_use_case!$B$2:$B$9,MATCH($B28,Minutes_by_use_case!$A$2:$A$9,0)),Current_DTE!S28),"-")</f>
        <v>133409.35004928565</v>
      </c>
      <c r="T28" s="116">
        <f>IFERROR(IF(ISBLANK(Current_DTE!T28),INDEX(Minutes_by_use_case!$B$2:$B$9,MATCH($B28,Minutes_by_use_case!$A$2:$A$9,0)),Current_DTE!T28),"-")</f>
        <v>133409.35004928565</v>
      </c>
      <c r="U28" s="116">
        <f>IFERROR(IF(ISBLANK(Current_DTE!U28),INDEX(Minutes_by_use_case!$B$2:$B$9,MATCH($B28,Minutes_by_use_case!$A$2:$A$9,0)),Current_DTE!U28),"-")</f>
        <v>133409.35004928565</v>
      </c>
      <c r="V28" s="116">
        <f>IFERROR(IF(ISBLANK(Current_DTE!V28),INDEX(Minutes_by_use_case!$B$2:$B$9,MATCH($B28,Minutes_by_use_case!$A$2:$A$9,0)),Current_DTE!V28),"-")</f>
        <v>133409.35004928565</v>
      </c>
      <c r="W28" s="116">
        <f>IFERROR(IF(ISBLANK(Current_DTE!W28),INDEX(Minutes_by_use_case!$B$2:$B$9,MATCH($B28,Minutes_by_use_case!$A$2:$A$9,0)),Current_DTE!W28),"-")</f>
        <v>133409.35004928565</v>
      </c>
    </row>
    <row r="29" spans="1:23" x14ac:dyDescent="0.3">
      <c r="A29" s="44" t="s">
        <v>41</v>
      </c>
      <c r="B29" s="51" t="s">
        <v>60</v>
      </c>
      <c r="C29" s="46"/>
      <c r="D29" s="116">
        <f>IFERROR(IF(ISBLANK(Current_DTE!D29),INDEX(Minutes_by_use_case!$B$2:$B$9,MATCH($B29,Minutes_by_use_case!$A$2:$A$9,0)),Current_DTE!D29),"-")</f>
        <v>89453.837836666688</v>
      </c>
      <c r="E29" s="116">
        <f>IFERROR(IF(ISBLANK(Current_DTE!E29),INDEX(Minutes_by_use_case!$B$2:$B$9,MATCH($B29,Minutes_by_use_case!$A$2:$A$9,0)),Current_DTE!E29),"-")</f>
        <v>89453.837836666688</v>
      </c>
      <c r="F29" s="116">
        <f>IFERROR(IF(ISBLANK(Current_DTE!F29),INDEX(Minutes_by_use_case!$B$2:$B$9,MATCH($B29,Minutes_by_use_case!$A$2:$A$9,0)),Current_DTE!F29),"-")</f>
        <v>89453.837836666688</v>
      </c>
      <c r="G29" s="116">
        <f>IFERROR(IF(ISBLANK(Current_DTE!G29),INDEX(Minutes_by_use_case!$B$2:$B$9,MATCH($B29,Minutes_by_use_case!$A$2:$A$9,0)),Current_DTE!G29),"-")</f>
        <v>89453.837836666688</v>
      </c>
      <c r="H29" s="116">
        <f>IFERROR(IF(ISBLANK(Current_DTE!H29),INDEX(Minutes_by_use_case!$B$2:$B$9,MATCH($B29,Minutes_by_use_case!$A$2:$A$9,0)),Current_DTE!H29),"-")</f>
        <v>89453.837836666688</v>
      </c>
      <c r="I29" s="116">
        <f>IFERROR(IF(ISBLANK(Current_DTE!I29),INDEX(Minutes_by_use_case!$B$2:$B$9,MATCH($B29,Minutes_by_use_case!$A$2:$A$9,0)),Current_DTE!I29),"-")</f>
        <v>89453.837836666688</v>
      </c>
      <c r="J29" s="116">
        <f>IFERROR(IF(ISBLANK(Current_DTE!J29),INDEX(Minutes_by_use_case!$B$2:$B$9,MATCH($B29,Minutes_by_use_case!$A$2:$A$9,0)),Current_DTE!J29),"-")</f>
        <v>89453.837836666688</v>
      </c>
      <c r="K29" s="116">
        <f>IFERROR(IF(ISBLANK(Current_DTE!K29),INDEX(Minutes_by_use_case!$B$2:$B$9,MATCH($B29,Minutes_by_use_case!$A$2:$A$9,0)),Current_DTE!K29),"-")</f>
        <v>89453.837836666688</v>
      </c>
      <c r="L29" s="116">
        <f>IFERROR(IF(ISBLANK(Current_DTE!L29),INDEX(Minutes_by_use_case!$B$2:$B$9,MATCH($B29,Minutes_by_use_case!$A$2:$A$9,0)),Current_DTE!L29),"-")</f>
        <v>89453.837836666688</v>
      </c>
      <c r="M29" s="116">
        <f>IFERROR(IF(ISBLANK(Current_DTE!M29),INDEX(Minutes_by_use_case!$B$2:$B$9,MATCH($B29,Minutes_by_use_case!$A$2:$A$9,0)),Current_DTE!M29),"-")</f>
        <v>89453.837836666688</v>
      </c>
      <c r="N29" s="116">
        <f>IFERROR(IF(ISBLANK(Current_DTE!N29),INDEX(Minutes_by_use_case!$B$2:$B$9,MATCH($B29,Minutes_by_use_case!$A$2:$A$9,0)),Current_DTE!N29),"-")</f>
        <v>89453.837836666688</v>
      </c>
      <c r="O29" s="116">
        <f>IFERROR(IF(ISBLANK(Current_DTE!O29),INDEX(Minutes_by_use_case!$B$2:$B$9,MATCH($B29,Minutes_by_use_case!$A$2:$A$9,0)),Current_DTE!O29),"-")</f>
        <v>89453.837836666688</v>
      </c>
      <c r="P29" s="116">
        <f>IFERROR(IF(ISBLANK(Current_DTE!P29),INDEX(Minutes_by_use_case!$B$2:$B$9,MATCH($B29,Minutes_by_use_case!$A$2:$A$9,0)),Current_DTE!P29),"-")</f>
        <v>89453.837836666688</v>
      </c>
      <c r="Q29" s="116">
        <f>IFERROR(IF(ISBLANK(Current_DTE!Q29),INDEX(Minutes_by_use_case!$B$2:$B$9,MATCH($B29,Minutes_by_use_case!$A$2:$A$9,0)),Current_DTE!Q29),"-")</f>
        <v>89453.837836666688</v>
      </c>
      <c r="R29" s="116">
        <f>IFERROR(IF(ISBLANK(Current_DTE!R29),INDEX(Minutes_by_use_case!$B$2:$B$9,MATCH($B29,Minutes_by_use_case!$A$2:$A$9,0)),Current_DTE!R29),"-")</f>
        <v>89453.837836666688</v>
      </c>
      <c r="S29" s="116">
        <f>IFERROR(IF(ISBLANK(Current_DTE!S29),INDEX(Minutes_by_use_case!$B$2:$B$9,MATCH($B29,Minutes_by_use_case!$A$2:$A$9,0)),Current_DTE!S29),"-")</f>
        <v>89453.837836666688</v>
      </c>
      <c r="T29" s="116">
        <f>IFERROR(IF(ISBLANK(Current_DTE!T29),INDEX(Minutes_by_use_case!$B$2:$B$9,MATCH($B29,Minutes_by_use_case!$A$2:$A$9,0)),Current_DTE!T29),"-")</f>
        <v>89453.837836666688</v>
      </c>
      <c r="U29" s="116">
        <f>IFERROR(IF(ISBLANK(Current_DTE!U29),INDEX(Minutes_by_use_case!$B$2:$B$9,MATCH($B29,Minutes_by_use_case!$A$2:$A$9,0)),Current_DTE!U29),"-")</f>
        <v>89453.837836666688</v>
      </c>
      <c r="V29" s="116">
        <f>IFERROR(IF(ISBLANK(Current_DTE!V29),INDEX(Minutes_by_use_case!$B$2:$B$9,MATCH($B29,Minutes_by_use_case!$A$2:$A$9,0)),Current_DTE!V29),"-")</f>
        <v>89453.837836666688</v>
      </c>
      <c r="W29" s="116">
        <f>IFERROR(IF(ISBLANK(Current_DTE!W29),INDEX(Minutes_by_use_case!$B$2:$B$9,MATCH($B29,Minutes_by_use_case!$A$2:$A$9,0)),Current_DTE!W29),"-")</f>
        <v>89453.837836666688</v>
      </c>
    </row>
    <row r="30" spans="1:23" x14ac:dyDescent="0.3">
      <c r="A30" s="44" t="s">
        <v>76</v>
      </c>
      <c r="B30" s="51" t="s">
        <v>57</v>
      </c>
      <c r="C30" s="46"/>
      <c r="D30" s="116">
        <f>IFERROR(IF(ISBLANK(Current_DTE!D30),INDEX(Minutes_by_use_case!$B$2:$B$9,MATCH($B30,Minutes_by_use_case!$A$2:$A$9,0)),Current_DTE!D30),"-")</f>
        <v>721.11352444444435</v>
      </c>
      <c r="E30" s="116">
        <f>IFERROR(IF(ISBLANK(Current_DTE!E30),INDEX(Minutes_by_use_case!$B$2:$B$9,MATCH($B30,Minutes_by_use_case!$A$2:$A$9,0)),Current_DTE!E30),"-")</f>
        <v>721.11352444444435</v>
      </c>
      <c r="F30" s="116">
        <f>IFERROR(IF(ISBLANK(Current_DTE!F30),INDEX(Minutes_by_use_case!$B$2:$B$9,MATCH($B30,Minutes_by_use_case!$A$2:$A$9,0)),Current_DTE!F30),"-")</f>
        <v>721.11352444444435</v>
      </c>
      <c r="G30" s="116">
        <f>IFERROR(IF(ISBLANK(Current_DTE!G30),INDEX(Minutes_by_use_case!$B$2:$B$9,MATCH($B30,Minutes_by_use_case!$A$2:$A$9,0)),Current_DTE!G30),"-")</f>
        <v>721.11352444444435</v>
      </c>
      <c r="H30" s="116">
        <f>IFERROR(IF(ISBLANK(Current_DTE!H30),INDEX(Minutes_by_use_case!$B$2:$B$9,MATCH($B30,Minutes_by_use_case!$A$2:$A$9,0)),Current_DTE!H30),"-")</f>
        <v>721.11352444444435</v>
      </c>
      <c r="I30" s="116">
        <f>IFERROR(IF(ISBLANK(Current_DTE!I30),INDEX(Minutes_by_use_case!$B$2:$B$9,MATCH($B30,Minutes_by_use_case!$A$2:$A$9,0)),Current_DTE!I30),"-")</f>
        <v>721.11352444444435</v>
      </c>
      <c r="J30" s="116">
        <f>IFERROR(IF(ISBLANK(Current_DTE!J30),INDEX(Minutes_by_use_case!$B$2:$B$9,MATCH($B30,Minutes_by_use_case!$A$2:$A$9,0)),Current_DTE!J30),"-")</f>
        <v>721.11352444444435</v>
      </c>
      <c r="K30" s="116">
        <f>IFERROR(IF(ISBLANK(Current_DTE!K30),INDEX(Minutes_by_use_case!$B$2:$B$9,MATCH($B30,Minutes_by_use_case!$A$2:$A$9,0)),Current_DTE!K30),"-")</f>
        <v>721.11352444444435</v>
      </c>
      <c r="L30" s="116">
        <f>IFERROR(IF(ISBLANK(Current_DTE!L30),INDEX(Minutes_by_use_case!$B$2:$B$9,MATCH($B30,Minutes_by_use_case!$A$2:$A$9,0)),Current_DTE!L30),"-")</f>
        <v>721.11352444444435</v>
      </c>
      <c r="M30" s="116">
        <f>IFERROR(IF(ISBLANK(Current_DTE!M30),INDEX(Minutes_by_use_case!$B$2:$B$9,MATCH($B30,Minutes_by_use_case!$A$2:$A$9,0)),Current_DTE!M30),"-")</f>
        <v>721.11352444444435</v>
      </c>
      <c r="N30" s="116">
        <f>IFERROR(IF(ISBLANK(Current_DTE!N30),INDEX(Minutes_by_use_case!$B$2:$B$9,MATCH($B30,Minutes_by_use_case!$A$2:$A$9,0)),Current_DTE!N30),"-")</f>
        <v>721.11352444444435</v>
      </c>
      <c r="O30" s="116">
        <f>IFERROR(IF(ISBLANK(Current_DTE!O30),INDEX(Minutes_by_use_case!$B$2:$B$9,MATCH($B30,Minutes_by_use_case!$A$2:$A$9,0)),Current_DTE!O30),"-")</f>
        <v>721.11352444444435</v>
      </c>
      <c r="P30" s="116">
        <f>IFERROR(IF(ISBLANK(Current_DTE!P30),INDEX(Minutes_by_use_case!$B$2:$B$9,MATCH($B30,Minutes_by_use_case!$A$2:$A$9,0)),Current_DTE!P30),"-")</f>
        <v>721.11352444444435</v>
      </c>
      <c r="Q30" s="116">
        <f>IFERROR(IF(ISBLANK(Current_DTE!Q30),INDEX(Minutes_by_use_case!$B$2:$B$9,MATCH($B30,Minutes_by_use_case!$A$2:$A$9,0)),Current_DTE!Q30),"-")</f>
        <v>721.11352444444435</v>
      </c>
      <c r="R30" s="116">
        <f>IFERROR(IF(ISBLANK(Current_DTE!R30),INDEX(Minutes_by_use_case!$B$2:$B$9,MATCH($B30,Minutes_by_use_case!$A$2:$A$9,0)),Current_DTE!R30),"-")</f>
        <v>721.11352444444435</v>
      </c>
      <c r="S30" s="116">
        <f>IFERROR(IF(ISBLANK(Current_DTE!S30),INDEX(Minutes_by_use_case!$B$2:$B$9,MATCH($B30,Minutes_by_use_case!$A$2:$A$9,0)),Current_DTE!S30),"-")</f>
        <v>721.11352444444435</v>
      </c>
      <c r="T30" s="116">
        <f>IFERROR(IF(ISBLANK(Current_DTE!T30),INDEX(Minutes_by_use_case!$B$2:$B$9,MATCH($B30,Minutes_by_use_case!$A$2:$A$9,0)),Current_DTE!T30),"-")</f>
        <v>721.11352444444435</v>
      </c>
      <c r="U30" s="116">
        <f>IFERROR(IF(ISBLANK(Current_DTE!U30),INDEX(Minutes_by_use_case!$B$2:$B$9,MATCH($B30,Minutes_by_use_case!$A$2:$A$9,0)),Current_DTE!U30),"-")</f>
        <v>721.11352444444435</v>
      </c>
      <c r="V30" s="116">
        <f>IFERROR(IF(ISBLANK(Current_DTE!V30),INDEX(Minutes_by_use_case!$B$2:$B$9,MATCH($B30,Minutes_by_use_case!$A$2:$A$9,0)),Current_DTE!V30),"-")</f>
        <v>721.11352444444435</v>
      </c>
      <c r="W30" s="116">
        <f>IFERROR(IF(ISBLANK(Current_DTE!W30),INDEX(Minutes_by_use_case!$B$2:$B$9,MATCH($B30,Minutes_by_use_case!$A$2:$A$9,0)),Current_DTE!W30),"-")</f>
        <v>721.11352444444435</v>
      </c>
    </row>
    <row r="31" spans="1:23" x14ac:dyDescent="0.3">
      <c r="A31" s="44" t="s">
        <v>86</v>
      </c>
      <c r="B31" s="45" t="s">
        <v>55</v>
      </c>
      <c r="C31" s="46" t="s">
        <v>88</v>
      </c>
      <c r="D31" s="116">
        <f>IFERROR(IF(ISBLANK(Current_DTE!D31),INDEX(Minutes_by_use_case!$B$2:$B$9,MATCH($B31,Minutes_by_use_case!$A$2:$A$9,0)),Current_DTE!D31),"-")</f>
        <v>221.29177222222222</v>
      </c>
      <c r="E31" s="116">
        <f>IFERROR(IF(ISBLANK(Current_DTE!E31),INDEX(Minutes_by_use_case!$B$2:$B$9,MATCH($B31,Minutes_by_use_case!$A$2:$A$9,0)),Current_DTE!E31),"-")</f>
        <v>244.03194444444446</v>
      </c>
      <c r="F31" s="116">
        <f>IFERROR(IF(ISBLANK(Current_DTE!F31),INDEX(Minutes_by_use_case!$B$2:$B$9,MATCH($B31,Minutes_by_use_case!$A$2:$A$9,0)),Current_DTE!F31),"-")</f>
        <v>248.09916666666669</v>
      </c>
      <c r="G31" s="116">
        <f>IFERROR(IF(ISBLANK(Current_DTE!G31),INDEX(Minutes_by_use_case!$B$2:$B$9,MATCH($B31,Minutes_by_use_case!$A$2:$A$9,0)),Current_DTE!G31),"-")</f>
        <v>251.81902111111111</v>
      </c>
      <c r="H31" s="116">
        <f>IFERROR(IF(ISBLANK(Current_DTE!H31),INDEX(Minutes_by_use_case!$B$2:$B$9,MATCH($B31,Minutes_by_use_case!$A$2:$A$9,0)),Current_DTE!H31),"-")</f>
        <v>251.81902111111111</v>
      </c>
      <c r="I31" s="116">
        <f>IFERROR(IF(ISBLANK(Current_DTE!I31),INDEX(Minutes_by_use_case!$B$2:$B$9,MATCH($B31,Minutes_by_use_case!$A$2:$A$9,0)),Current_DTE!I31),"-")</f>
        <v>251.81902111111111</v>
      </c>
      <c r="J31" s="116">
        <f>IFERROR(IF(ISBLANK(Current_DTE!J31),INDEX(Minutes_by_use_case!$B$2:$B$9,MATCH($B31,Minutes_by_use_case!$A$2:$A$9,0)),Current_DTE!J31),"-")</f>
        <v>251.81902111111111</v>
      </c>
      <c r="K31" s="116">
        <f>IFERROR(IF(ISBLANK(Current_DTE!K31),INDEX(Minutes_by_use_case!$B$2:$B$9,MATCH($B31,Minutes_by_use_case!$A$2:$A$9,0)),Current_DTE!K31),"-")</f>
        <v>251.81902111111111</v>
      </c>
      <c r="L31" s="116">
        <f>IFERROR(IF(ISBLANK(Current_DTE!L31),INDEX(Minutes_by_use_case!$B$2:$B$9,MATCH($B31,Minutes_by_use_case!$A$2:$A$9,0)),Current_DTE!L31),"-")</f>
        <v>251.81902111111111</v>
      </c>
      <c r="M31" s="116">
        <f>IFERROR(IF(ISBLANK(Current_DTE!M31),INDEX(Minutes_by_use_case!$B$2:$B$9,MATCH($B31,Minutes_by_use_case!$A$2:$A$9,0)),Current_DTE!M31),"-")</f>
        <v>251.81902111111111</v>
      </c>
      <c r="N31" s="116">
        <f>IFERROR(IF(ISBLANK(Current_DTE!N31),INDEX(Minutes_by_use_case!$B$2:$B$9,MATCH($B31,Minutes_by_use_case!$A$2:$A$9,0)),Current_DTE!N31),"-")</f>
        <v>251.81902111111111</v>
      </c>
      <c r="O31" s="116">
        <f>IFERROR(IF(ISBLANK(Current_DTE!O31),INDEX(Minutes_by_use_case!$B$2:$B$9,MATCH($B31,Minutes_by_use_case!$A$2:$A$9,0)),Current_DTE!O31),"-")</f>
        <v>251.81902111111111</v>
      </c>
      <c r="P31" s="116">
        <f>IFERROR(IF(ISBLANK(Current_DTE!P31),INDEX(Minutes_by_use_case!$B$2:$B$9,MATCH($B31,Minutes_by_use_case!$A$2:$A$9,0)),Current_DTE!P31),"-")</f>
        <v>251.81902111111111</v>
      </c>
      <c r="Q31" s="116">
        <f>IFERROR(IF(ISBLANK(Current_DTE!Q31),INDEX(Minutes_by_use_case!$B$2:$B$9,MATCH($B31,Minutes_by_use_case!$A$2:$A$9,0)),Current_DTE!Q31),"-")</f>
        <v>251.81902111111111</v>
      </c>
      <c r="R31" s="116">
        <f>IFERROR(IF(ISBLANK(Current_DTE!R31),INDEX(Minutes_by_use_case!$B$2:$B$9,MATCH($B31,Minutes_by_use_case!$A$2:$A$9,0)),Current_DTE!R31),"-")</f>
        <v>251.81902111111111</v>
      </c>
      <c r="S31" s="116">
        <f>IFERROR(IF(ISBLANK(Current_DTE!S31),INDEX(Minutes_by_use_case!$B$2:$B$9,MATCH($B31,Minutes_by_use_case!$A$2:$A$9,0)),Current_DTE!S31),"-")</f>
        <v>251.81902111111111</v>
      </c>
      <c r="T31" s="116">
        <f>IFERROR(IF(ISBLANK(Current_DTE!T31),INDEX(Minutes_by_use_case!$B$2:$B$9,MATCH($B31,Minutes_by_use_case!$A$2:$A$9,0)),Current_DTE!T31),"-")</f>
        <v>251.81902111111111</v>
      </c>
      <c r="U31" s="116">
        <f>IFERROR(IF(ISBLANK(Current_DTE!U31),INDEX(Minutes_by_use_case!$B$2:$B$9,MATCH($B31,Minutes_by_use_case!$A$2:$A$9,0)),Current_DTE!U31),"-")</f>
        <v>251.81902111111111</v>
      </c>
      <c r="V31" s="116">
        <f>IFERROR(IF(ISBLANK(Current_DTE!V31),INDEX(Minutes_by_use_case!$B$2:$B$9,MATCH($B31,Minutes_by_use_case!$A$2:$A$9,0)),Current_DTE!V31),"-")</f>
        <v>251.81902111111111</v>
      </c>
      <c r="W31" s="116">
        <f>IFERROR(IF(ISBLANK(Current_DTE!W31),INDEX(Minutes_by_use_case!$B$2:$B$9,MATCH($B31,Minutes_by_use_case!$A$2:$A$9,0)),Current_DTE!W31),"-")</f>
        <v>251.81902111111111</v>
      </c>
    </row>
    <row r="32" spans="1:23" x14ac:dyDescent="0.3">
      <c r="A32" s="44" t="s">
        <v>42</v>
      </c>
      <c r="B32" s="51" t="s">
        <v>60</v>
      </c>
      <c r="C32" s="46" t="s">
        <v>88</v>
      </c>
      <c r="D32" s="116">
        <f>IFERROR(IF(ISBLANK(Current_DTE!D32),INDEX(Minutes_by_use_case!$B$2:$B$9,MATCH($B32,Minutes_by_use_case!$A$2:$A$9,0)),Current_DTE!D32),"-")</f>
        <v>64.996111111111119</v>
      </c>
      <c r="E32" s="116">
        <f>IFERROR(IF(ISBLANK(Current_DTE!E32),INDEX(Minutes_by_use_case!$B$2:$B$9,MATCH($B32,Minutes_by_use_case!$A$2:$A$9,0)),Current_DTE!E32),"-")</f>
        <v>0</v>
      </c>
      <c r="F32" s="116">
        <f>IFERROR(IF(ISBLANK(Current_DTE!F32),INDEX(Minutes_by_use_case!$B$2:$B$9,MATCH($B32,Minutes_by_use_case!$A$2:$A$9,0)),Current_DTE!F32),"-")</f>
        <v>0</v>
      </c>
      <c r="G32" s="116">
        <f>IFERROR(IF(ISBLANK(Current_DTE!G32),INDEX(Minutes_by_use_case!$B$2:$B$9,MATCH($B32,Minutes_by_use_case!$A$2:$A$9,0)),Current_DTE!G32),"-")</f>
        <v>111.85489222222222</v>
      </c>
      <c r="H32" s="116">
        <f>IFERROR(IF(ISBLANK(Current_DTE!H32),INDEX(Minutes_by_use_case!$B$2:$B$9,MATCH($B32,Minutes_by_use_case!$A$2:$A$9,0)),Current_DTE!H32),"-")</f>
        <v>111.85489222222222</v>
      </c>
      <c r="I32" s="116">
        <f>IFERROR(IF(ISBLANK(Current_DTE!I32),INDEX(Minutes_by_use_case!$B$2:$B$9,MATCH($B32,Minutes_by_use_case!$A$2:$A$9,0)),Current_DTE!I32),"-")</f>
        <v>111.85489222222222</v>
      </c>
      <c r="J32" s="116">
        <f>IFERROR(IF(ISBLANK(Current_DTE!J32),INDEX(Minutes_by_use_case!$B$2:$B$9,MATCH($B32,Minutes_by_use_case!$A$2:$A$9,0)),Current_DTE!J32),"-")</f>
        <v>111.85489222222222</v>
      </c>
      <c r="K32" s="116">
        <f>IFERROR(IF(ISBLANK(Current_DTE!K32),INDEX(Minutes_by_use_case!$B$2:$B$9,MATCH($B32,Minutes_by_use_case!$A$2:$A$9,0)),Current_DTE!K32),"-")</f>
        <v>111.85489222222222</v>
      </c>
      <c r="L32" s="116">
        <f>IFERROR(IF(ISBLANK(Current_DTE!L32),INDEX(Minutes_by_use_case!$B$2:$B$9,MATCH($B32,Minutes_by_use_case!$A$2:$A$9,0)),Current_DTE!L32),"-")</f>
        <v>111.85489222222222</v>
      </c>
      <c r="M32" s="116">
        <f>IFERROR(IF(ISBLANK(Current_DTE!M32),INDEX(Minutes_by_use_case!$B$2:$B$9,MATCH($B32,Minutes_by_use_case!$A$2:$A$9,0)),Current_DTE!M32),"-")</f>
        <v>111.85489222222222</v>
      </c>
      <c r="N32" s="116">
        <f>IFERROR(IF(ISBLANK(Current_DTE!N32),INDEX(Minutes_by_use_case!$B$2:$B$9,MATCH($B32,Minutes_by_use_case!$A$2:$A$9,0)),Current_DTE!N32),"-")</f>
        <v>111.85489222222222</v>
      </c>
      <c r="O32" s="116">
        <f>IFERROR(IF(ISBLANK(Current_DTE!O32),INDEX(Minutes_by_use_case!$B$2:$B$9,MATCH($B32,Minutes_by_use_case!$A$2:$A$9,0)),Current_DTE!O32),"-")</f>
        <v>111.85489222222222</v>
      </c>
      <c r="P32" s="116">
        <f>IFERROR(IF(ISBLANK(Current_DTE!P32),INDEX(Minutes_by_use_case!$B$2:$B$9,MATCH($B32,Minutes_by_use_case!$A$2:$A$9,0)),Current_DTE!P32),"-")</f>
        <v>111.85489222222222</v>
      </c>
      <c r="Q32" s="116">
        <f>IFERROR(IF(ISBLANK(Current_DTE!Q32),INDEX(Minutes_by_use_case!$B$2:$B$9,MATCH($B32,Minutes_by_use_case!$A$2:$A$9,0)),Current_DTE!Q32),"-")</f>
        <v>111.85489222222222</v>
      </c>
      <c r="R32" s="116">
        <f>IFERROR(IF(ISBLANK(Current_DTE!R32),INDEX(Minutes_by_use_case!$B$2:$B$9,MATCH($B32,Minutes_by_use_case!$A$2:$A$9,0)),Current_DTE!R32),"-")</f>
        <v>111.85489222222222</v>
      </c>
      <c r="S32" s="116">
        <f>IFERROR(IF(ISBLANK(Current_DTE!S32),INDEX(Minutes_by_use_case!$B$2:$B$9,MATCH($B32,Minutes_by_use_case!$A$2:$A$9,0)),Current_DTE!S32),"-")</f>
        <v>111.85489222222222</v>
      </c>
      <c r="T32" s="116">
        <f>IFERROR(IF(ISBLANK(Current_DTE!T32),INDEX(Minutes_by_use_case!$B$2:$B$9,MATCH($B32,Minutes_by_use_case!$A$2:$A$9,0)),Current_DTE!T32),"-")</f>
        <v>111.85489222222222</v>
      </c>
      <c r="U32" s="116">
        <f>IFERROR(IF(ISBLANK(Current_DTE!U32),INDEX(Minutes_by_use_case!$B$2:$B$9,MATCH($B32,Minutes_by_use_case!$A$2:$A$9,0)),Current_DTE!U32),"-")</f>
        <v>111.85489222222222</v>
      </c>
      <c r="V32" s="116">
        <f>IFERROR(IF(ISBLANK(Current_DTE!V32),INDEX(Minutes_by_use_case!$B$2:$B$9,MATCH($B32,Minutes_by_use_case!$A$2:$A$9,0)),Current_DTE!V32),"-")</f>
        <v>111.85489222222222</v>
      </c>
      <c r="W32" s="116">
        <f>IFERROR(IF(ISBLANK(Current_DTE!W32),INDEX(Minutes_by_use_case!$B$2:$B$9,MATCH($B32,Minutes_by_use_case!$A$2:$A$9,0)),Current_DTE!W32),"-")</f>
        <v>111.85489222222222</v>
      </c>
    </row>
    <row r="33" spans="1:23" x14ac:dyDescent="0.3">
      <c r="A33" s="44" t="s">
        <v>54</v>
      </c>
      <c r="B33" s="45" t="s">
        <v>56</v>
      </c>
      <c r="C33" s="46" t="s">
        <v>88</v>
      </c>
      <c r="D33" s="116">
        <f>IFERROR(IF(ISBLANK(Current_DTE!D33),INDEX(Minutes_by_use_case!$B$2:$B$9,MATCH($B33,Minutes_by_use_case!$A$2:$A$9,0)),Current_DTE!D33),"-")</f>
        <v>575.81194444444441</v>
      </c>
      <c r="E33" s="116">
        <f>IFERROR(IF(ISBLANK(Current_DTE!E33),INDEX(Minutes_by_use_case!$B$2:$B$9,MATCH($B33,Minutes_by_use_case!$A$2:$A$9,0)),Current_DTE!E33),"-")</f>
        <v>580.59861111111104</v>
      </c>
      <c r="F33" s="116">
        <f>IFERROR(IF(ISBLANK(Current_DTE!F33),INDEX(Minutes_by_use_case!$B$2:$B$9,MATCH($B33,Minutes_by_use_case!$A$2:$A$9,0)),Current_DTE!F33),"-")</f>
        <v>499.24888888888893</v>
      </c>
      <c r="G33" s="116">
        <f>IFERROR(IF(ISBLANK(Current_DTE!G33),INDEX(Minutes_by_use_case!$B$2:$B$9,MATCH($B33,Minutes_by_use_case!$A$2:$A$9,0)),Current_DTE!G33),"-")</f>
        <v>565.82727777777768</v>
      </c>
      <c r="H33" s="116">
        <f>IFERROR(IF(ISBLANK(Current_DTE!H33),INDEX(Minutes_by_use_case!$B$2:$B$9,MATCH($B33,Minutes_by_use_case!$A$2:$A$9,0)),Current_DTE!H33),"-")</f>
        <v>565.82727777777768</v>
      </c>
      <c r="I33" s="116">
        <f>IFERROR(IF(ISBLANK(Current_DTE!I33),INDEX(Minutes_by_use_case!$B$2:$B$9,MATCH($B33,Minutes_by_use_case!$A$2:$A$9,0)),Current_DTE!I33),"-")</f>
        <v>565.82727777777768</v>
      </c>
      <c r="J33" s="116">
        <f>IFERROR(IF(ISBLANK(Current_DTE!J33),INDEX(Minutes_by_use_case!$B$2:$B$9,MATCH($B33,Minutes_by_use_case!$A$2:$A$9,0)),Current_DTE!J33),"-")</f>
        <v>565.82727777777768</v>
      </c>
      <c r="K33" s="116">
        <f>IFERROR(IF(ISBLANK(Current_DTE!K33),INDEX(Minutes_by_use_case!$B$2:$B$9,MATCH($B33,Minutes_by_use_case!$A$2:$A$9,0)),Current_DTE!K33),"-")</f>
        <v>565.82727777777768</v>
      </c>
      <c r="L33" s="116">
        <f>IFERROR(IF(ISBLANK(Current_DTE!L33),INDEX(Minutes_by_use_case!$B$2:$B$9,MATCH($B33,Minutes_by_use_case!$A$2:$A$9,0)),Current_DTE!L33),"-")</f>
        <v>565.82727777777768</v>
      </c>
      <c r="M33" s="116">
        <f>IFERROR(IF(ISBLANK(Current_DTE!M33),INDEX(Minutes_by_use_case!$B$2:$B$9,MATCH($B33,Minutes_by_use_case!$A$2:$A$9,0)),Current_DTE!M33),"-")</f>
        <v>565.82727777777768</v>
      </c>
      <c r="N33" s="116">
        <f>IFERROR(IF(ISBLANK(Current_DTE!N33),INDEX(Minutes_by_use_case!$B$2:$B$9,MATCH($B33,Minutes_by_use_case!$A$2:$A$9,0)),Current_DTE!N33),"-")</f>
        <v>565.82727777777768</v>
      </c>
      <c r="O33" s="116">
        <f>IFERROR(IF(ISBLANK(Current_DTE!O33),INDEX(Minutes_by_use_case!$B$2:$B$9,MATCH($B33,Minutes_by_use_case!$A$2:$A$9,0)),Current_DTE!O33),"-")</f>
        <v>565.82727777777768</v>
      </c>
      <c r="P33" s="116">
        <f>IFERROR(IF(ISBLANK(Current_DTE!P33),INDEX(Minutes_by_use_case!$B$2:$B$9,MATCH($B33,Minutes_by_use_case!$A$2:$A$9,0)),Current_DTE!P33),"-")</f>
        <v>565.82727777777768</v>
      </c>
      <c r="Q33" s="116">
        <f>IFERROR(IF(ISBLANK(Current_DTE!Q33),INDEX(Minutes_by_use_case!$B$2:$B$9,MATCH($B33,Minutes_by_use_case!$A$2:$A$9,0)),Current_DTE!Q33),"-")</f>
        <v>565.82727777777768</v>
      </c>
      <c r="R33" s="116">
        <f>IFERROR(IF(ISBLANK(Current_DTE!R33),INDEX(Minutes_by_use_case!$B$2:$B$9,MATCH($B33,Minutes_by_use_case!$A$2:$A$9,0)),Current_DTE!R33),"-")</f>
        <v>565.82727777777768</v>
      </c>
      <c r="S33" s="116">
        <f>IFERROR(IF(ISBLANK(Current_DTE!S33),INDEX(Minutes_by_use_case!$B$2:$B$9,MATCH($B33,Minutes_by_use_case!$A$2:$A$9,0)),Current_DTE!S33),"-")</f>
        <v>565.82727777777768</v>
      </c>
      <c r="T33" s="116">
        <f>IFERROR(IF(ISBLANK(Current_DTE!T33),INDEX(Minutes_by_use_case!$B$2:$B$9,MATCH($B33,Minutes_by_use_case!$A$2:$A$9,0)),Current_DTE!T33),"-")</f>
        <v>565.82727777777768</v>
      </c>
      <c r="U33" s="116">
        <f>IFERROR(IF(ISBLANK(Current_DTE!U33),INDEX(Minutes_by_use_case!$B$2:$B$9,MATCH($B33,Minutes_by_use_case!$A$2:$A$9,0)),Current_DTE!U33),"-")</f>
        <v>565.82727777777768</v>
      </c>
      <c r="V33" s="116">
        <f>IFERROR(IF(ISBLANK(Current_DTE!V33),INDEX(Minutes_by_use_case!$B$2:$B$9,MATCH($B33,Minutes_by_use_case!$A$2:$A$9,0)),Current_DTE!V33),"-")</f>
        <v>565.82727777777768</v>
      </c>
      <c r="W33" s="116">
        <f>IFERROR(IF(ISBLANK(Current_DTE!W33),INDEX(Minutes_by_use_case!$B$2:$B$9,MATCH($B33,Minutes_by_use_case!$A$2:$A$9,0)),Current_DTE!W33),"-")</f>
        <v>565.82727777777768</v>
      </c>
    </row>
    <row r="34" spans="1:23" x14ac:dyDescent="0.3">
      <c r="A34" s="44" t="s">
        <v>43</v>
      </c>
      <c r="B34" s="44"/>
      <c r="C34" s="46"/>
      <c r="D34" s="116" t="str">
        <f>IFERROR(IF(ISBLANK(Current_DTE!D34),INDEX(Minutes_by_use_case!$B$2:$B$9,MATCH($B34,Minutes_by_use_case!$A$2:$A$9,0)),Current_DTE!D34),"-")</f>
        <v>-</v>
      </c>
      <c r="E34" s="116" t="str">
        <f>IFERROR(IF(ISBLANK(Current_DTE!E34),INDEX(Minutes_by_use_case!$B$2:$B$9,MATCH($B34,Minutes_by_use_case!$A$2:$A$9,0)),Current_DTE!E34),"-")</f>
        <v>-</v>
      </c>
      <c r="F34" s="116" t="str">
        <f>IFERROR(IF(ISBLANK(Current_DTE!F34),INDEX(Minutes_by_use_case!$B$2:$B$9,MATCH($B34,Minutes_by_use_case!$A$2:$A$9,0)),Current_DTE!F34),"-")</f>
        <v>-</v>
      </c>
      <c r="G34" s="116" t="str">
        <f>IFERROR(IF(ISBLANK(Current_DTE!G34),INDEX(Minutes_by_use_case!$B$2:$B$9,MATCH($B34,Minutes_by_use_case!$A$2:$A$9,0)),Current_DTE!G34),"-")</f>
        <v>-</v>
      </c>
      <c r="H34" s="116" t="str">
        <f>IFERROR(IF(ISBLANK(Current_DTE!H34),INDEX(Minutes_by_use_case!$B$2:$B$9,MATCH($B34,Minutes_by_use_case!$A$2:$A$9,0)),Current_DTE!H34),"-")</f>
        <v>-</v>
      </c>
      <c r="I34" s="116" t="str">
        <f>IFERROR(IF(ISBLANK(Current_DTE!I34),INDEX(Minutes_by_use_case!$B$2:$B$9,MATCH($B34,Minutes_by_use_case!$A$2:$A$9,0)),Current_DTE!I34),"-")</f>
        <v>-</v>
      </c>
      <c r="J34" s="116" t="str">
        <f>IFERROR(IF(ISBLANK(Current_DTE!J34),INDEX(Minutes_by_use_case!$B$2:$B$9,MATCH($B34,Minutes_by_use_case!$A$2:$A$9,0)),Current_DTE!J34),"-")</f>
        <v>-</v>
      </c>
      <c r="K34" s="116" t="str">
        <f>IFERROR(IF(ISBLANK(Current_DTE!K34),INDEX(Minutes_by_use_case!$B$2:$B$9,MATCH($B34,Minutes_by_use_case!$A$2:$A$9,0)),Current_DTE!K34),"-")</f>
        <v>-</v>
      </c>
      <c r="L34" s="116" t="str">
        <f>IFERROR(IF(ISBLANK(Current_DTE!L34),INDEX(Minutes_by_use_case!$B$2:$B$9,MATCH($B34,Minutes_by_use_case!$A$2:$A$9,0)),Current_DTE!L34),"-")</f>
        <v>-</v>
      </c>
      <c r="M34" s="116" t="str">
        <f>IFERROR(IF(ISBLANK(Current_DTE!M34),INDEX(Minutes_by_use_case!$B$2:$B$9,MATCH($B34,Minutes_by_use_case!$A$2:$A$9,0)),Current_DTE!M34),"-")</f>
        <v>-</v>
      </c>
      <c r="N34" s="116" t="str">
        <f>IFERROR(IF(ISBLANK(Current_DTE!N34),INDEX(Minutes_by_use_case!$B$2:$B$9,MATCH($B34,Minutes_by_use_case!$A$2:$A$9,0)),Current_DTE!N34),"-")</f>
        <v>-</v>
      </c>
      <c r="O34" s="116" t="str">
        <f>IFERROR(IF(ISBLANK(Current_DTE!O34),INDEX(Minutes_by_use_case!$B$2:$B$9,MATCH($B34,Minutes_by_use_case!$A$2:$A$9,0)),Current_DTE!O34),"-")</f>
        <v>-</v>
      </c>
      <c r="P34" s="116" t="str">
        <f>IFERROR(IF(ISBLANK(Current_DTE!P34),INDEX(Minutes_by_use_case!$B$2:$B$9,MATCH($B34,Minutes_by_use_case!$A$2:$A$9,0)),Current_DTE!P34),"-")</f>
        <v>-</v>
      </c>
      <c r="Q34" s="116" t="str">
        <f>IFERROR(IF(ISBLANK(Current_DTE!Q34),INDEX(Minutes_by_use_case!$B$2:$B$9,MATCH($B34,Minutes_by_use_case!$A$2:$A$9,0)),Current_DTE!Q34),"-")</f>
        <v>-</v>
      </c>
      <c r="R34" s="116" t="str">
        <f>IFERROR(IF(ISBLANK(Current_DTE!R34),INDEX(Minutes_by_use_case!$B$2:$B$9,MATCH($B34,Minutes_by_use_case!$A$2:$A$9,0)),Current_DTE!R34),"-")</f>
        <v>-</v>
      </c>
      <c r="S34" s="116" t="str">
        <f>IFERROR(IF(ISBLANK(Current_DTE!S34),INDEX(Minutes_by_use_case!$B$2:$B$9,MATCH($B34,Minutes_by_use_case!$A$2:$A$9,0)),Current_DTE!S34),"-")</f>
        <v>-</v>
      </c>
      <c r="T34" s="116" t="str">
        <f>IFERROR(IF(ISBLANK(Current_DTE!T34),INDEX(Minutes_by_use_case!$B$2:$B$9,MATCH($B34,Minutes_by_use_case!$A$2:$A$9,0)),Current_DTE!T34),"-")</f>
        <v>-</v>
      </c>
      <c r="U34" s="116" t="str">
        <f>IFERROR(IF(ISBLANK(Current_DTE!U34),INDEX(Minutes_by_use_case!$B$2:$B$9,MATCH($B34,Minutes_by_use_case!$A$2:$A$9,0)),Current_DTE!U34),"-")</f>
        <v>-</v>
      </c>
      <c r="V34" s="116" t="str">
        <f>IFERROR(IF(ISBLANK(Current_DTE!V34),INDEX(Minutes_by_use_case!$B$2:$B$9,MATCH($B34,Minutes_by_use_case!$A$2:$A$9,0)),Current_DTE!V34),"-")</f>
        <v>-</v>
      </c>
      <c r="W34" s="116" t="str">
        <f>IFERROR(IF(ISBLANK(Current_DTE!W34),INDEX(Minutes_by_use_case!$B$2:$B$9,MATCH($B34,Minutes_by_use_case!$A$2:$A$9,0)),Current_DTE!W34),"-")</f>
        <v>-</v>
      </c>
    </row>
    <row r="35" spans="1:23" x14ac:dyDescent="0.3">
      <c r="A35" s="44" t="s">
        <v>77</v>
      </c>
      <c r="B35" s="45" t="s">
        <v>56</v>
      </c>
      <c r="C35" s="46" t="s">
        <v>88</v>
      </c>
      <c r="D35" s="116">
        <f>IFERROR(IF(ISBLANK(Current_DTE!D35),INDEX(Minutes_by_use_case!$B$2:$B$9,MATCH($B35,Minutes_by_use_case!$A$2:$A$9,0)),Current_DTE!D35),"-")</f>
        <v>64.579722222222216</v>
      </c>
      <c r="E35" s="116">
        <f>IFERROR(IF(ISBLANK(Current_DTE!E35),INDEX(Minutes_by_use_case!$B$2:$B$9,MATCH($B35,Minutes_by_use_case!$A$2:$A$9,0)),Current_DTE!E35),"-")</f>
        <v>56.487941666666664</v>
      </c>
      <c r="F35" s="116">
        <f>IFERROR(IF(ISBLANK(Current_DTE!F35),INDEX(Minutes_by_use_case!$B$2:$B$9,MATCH($B35,Minutes_by_use_case!$A$2:$A$9,0)),Current_DTE!F35),"-")</f>
        <v>49.259444444444441</v>
      </c>
      <c r="G35" s="116">
        <f>IFERROR(IF(ISBLANK(Current_DTE!G35),INDEX(Minutes_by_use_case!$B$2:$B$9,MATCH($B35,Minutes_by_use_case!$A$2:$A$9,0)),Current_DTE!G35),"-")</f>
        <v>60.035777777777774</v>
      </c>
      <c r="H35" s="116">
        <f>IFERROR(IF(ISBLANK(Current_DTE!H35),INDEX(Minutes_by_use_case!$B$2:$B$9,MATCH($B35,Minutes_by_use_case!$A$2:$A$9,0)),Current_DTE!H35),"-")</f>
        <v>60.035777777777774</v>
      </c>
      <c r="I35" s="116">
        <f>IFERROR(IF(ISBLANK(Current_DTE!I35),INDEX(Minutes_by_use_case!$B$2:$B$9,MATCH($B35,Minutes_by_use_case!$A$2:$A$9,0)),Current_DTE!I35),"-")</f>
        <v>60.035777777777774</v>
      </c>
      <c r="J35" s="116">
        <f>IFERROR(IF(ISBLANK(Current_DTE!J35),INDEX(Minutes_by_use_case!$B$2:$B$9,MATCH($B35,Minutes_by_use_case!$A$2:$A$9,0)),Current_DTE!J35),"-")</f>
        <v>60.035777777777774</v>
      </c>
      <c r="K35" s="116">
        <f>IFERROR(IF(ISBLANK(Current_DTE!K35),INDEX(Minutes_by_use_case!$B$2:$B$9,MATCH($B35,Minutes_by_use_case!$A$2:$A$9,0)),Current_DTE!K35),"-")</f>
        <v>60.035777777777774</v>
      </c>
      <c r="L35" s="116">
        <f>IFERROR(IF(ISBLANK(Current_DTE!L35),INDEX(Minutes_by_use_case!$B$2:$B$9,MATCH($B35,Minutes_by_use_case!$A$2:$A$9,0)),Current_DTE!L35),"-")</f>
        <v>60.035777777777774</v>
      </c>
      <c r="M35" s="116">
        <f>IFERROR(IF(ISBLANK(Current_DTE!M35),INDEX(Minutes_by_use_case!$B$2:$B$9,MATCH($B35,Minutes_by_use_case!$A$2:$A$9,0)),Current_DTE!M35),"-")</f>
        <v>60.035777777777774</v>
      </c>
      <c r="N35" s="116">
        <f>IFERROR(IF(ISBLANK(Current_DTE!N35),INDEX(Minutes_by_use_case!$B$2:$B$9,MATCH($B35,Minutes_by_use_case!$A$2:$A$9,0)),Current_DTE!N35),"-")</f>
        <v>60.035777777777774</v>
      </c>
      <c r="O35" s="116">
        <f>IFERROR(IF(ISBLANK(Current_DTE!O35),INDEX(Minutes_by_use_case!$B$2:$B$9,MATCH($B35,Minutes_by_use_case!$A$2:$A$9,0)),Current_DTE!O35),"-")</f>
        <v>60.035777777777774</v>
      </c>
      <c r="P35" s="116">
        <f>IFERROR(IF(ISBLANK(Current_DTE!P35),INDEX(Minutes_by_use_case!$B$2:$B$9,MATCH($B35,Minutes_by_use_case!$A$2:$A$9,0)),Current_DTE!P35),"-")</f>
        <v>60.035777777777774</v>
      </c>
      <c r="Q35" s="116">
        <f>IFERROR(IF(ISBLANK(Current_DTE!Q35),INDEX(Minutes_by_use_case!$B$2:$B$9,MATCH($B35,Minutes_by_use_case!$A$2:$A$9,0)),Current_DTE!Q35),"-")</f>
        <v>60.035777777777774</v>
      </c>
      <c r="R35" s="116">
        <f>IFERROR(IF(ISBLANK(Current_DTE!R35),INDEX(Minutes_by_use_case!$B$2:$B$9,MATCH($B35,Minutes_by_use_case!$A$2:$A$9,0)),Current_DTE!R35),"-")</f>
        <v>60.035777777777774</v>
      </c>
      <c r="S35" s="116">
        <f>IFERROR(IF(ISBLANK(Current_DTE!S35),INDEX(Minutes_by_use_case!$B$2:$B$9,MATCH($B35,Minutes_by_use_case!$A$2:$A$9,0)),Current_DTE!S35),"-")</f>
        <v>60.035777777777774</v>
      </c>
      <c r="T35" s="116">
        <f>IFERROR(IF(ISBLANK(Current_DTE!T35),INDEX(Minutes_by_use_case!$B$2:$B$9,MATCH($B35,Minutes_by_use_case!$A$2:$A$9,0)),Current_DTE!T35),"-")</f>
        <v>60.035777777777774</v>
      </c>
      <c r="U35" s="116">
        <f>IFERROR(IF(ISBLANK(Current_DTE!U35),INDEX(Minutes_by_use_case!$B$2:$B$9,MATCH($B35,Minutes_by_use_case!$A$2:$A$9,0)),Current_DTE!U35),"-")</f>
        <v>60.035777777777774</v>
      </c>
      <c r="V35" s="116">
        <f>IFERROR(IF(ISBLANK(Current_DTE!V35),INDEX(Minutes_by_use_case!$B$2:$B$9,MATCH($B35,Minutes_by_use_case!$A$2:$A$9,0)),Current_DTE!V35),"-")</f>
        <v>60.035777777777774</v>
      </c>
      <c r="W35" s="116">
        <f>IFERROR(IF(ISBLANK(Current_DTE!W35),INDEX(Minutes_by_use_case!$B$2:$B$9,MATCH($B35,Minutes_by_use_case!$A$2:$A$9,0)),Current_DTE!W35),"-")</f>
        <v>60.035777777777774</v>
      </c>
    </row>
    <row r="36" spans="1:23" x14ac:dyDescent="0.3">
      <c r="A36" s="44" t="s">
        <v>44</v>
      </c>
      <c r="B36" s="45" t="s">
        <v>56</v>
      </c>
      <c r="C36" s="46"/>
      <c r="D36" s="116">
        <f>IFERROR(IF(ISBLANK(Current_DTE!D36),INDEX(Minutes_by_use_case!$B$2:$B$9,MATCH($B36,Minutes_by_use_case!$A$2:$A$9,0)),Current_DTE!D36),"-")</f>
        <v>133409.35004928565</v>
      </c>
      <c r="E36" s="116">
        <f>IFERROR(IF(ISBLANK(Current_DTE!E36),INDEX(Minutes_by_use_case!$B$2:$B$9,MATCH($B36,Minutes_by_use_case!$A$2:$A$9,0)),Current_DTE!E36),"-")</f>
        <v>133409.35004928565</v>
      </c>
      <c r="F36" s="116">
        <f>IFERROR(IF(ISBLANK(Current_DTE!F36),INDEX(Minutes_by_use_case!$B$2:$B$9,MATCH($B36,Minutes_by_use_case!$A$2:$A$9,0)),Current_DTE!F36),"-")</f>
        <v>133409.35004928565</v>
      </c>
      <c r="G36" s="116">
        <f>IFERROR(IF(ISBLANK(Current_DTE!G36),INDEX(Minutes_by_use_case!$B$2:$B$9,MATCH($B36,Minutes_by_use_case!$A$2:$A$9,0)),Current_DTE!G36),"-")</f>
        <v>133409.35004928565</v>
      </c>
      <c r="H36" s="116">
        <f>IFERROR(IF(ISBLANK(Current_DTE!H36),INDEX(Minutes_by_use_case!$B$2:$B$9,MATCH($B36,Minutes_by_use_case!$A$2:$A$9,0)),Current_DTE!H36),"-")</f>
        <v>133409.35004928565</v>
      </c>
      <c r="I36" s="116">
        <f>IFERROR(IF(ISBLANK(Current_DTE!I36),INDEX(Minutes_by_use_case!$B$2:$B$9,MATCH($B36,Minutes_by_use_case!$A$2:$A$9,0)),Current_DTE!I36),"-")</f>
        <v>133409.35004928565</v>
      </c>
      <c r="J36" s="116">
        <f>IFERROR(IF(ISBLANK(Current_DTE!J36),INDEX(Minutes_by_use_case!$B$2:$B$9,MATCH($B36,Minutes_by_use_case!$A$2:$A$9,0)),Current_DTE!J36),"-")</f>
        <v>133409.35004928565</v>
      </c>
      <c r="K36" s="116">
        <f>IFERROR(IF(ISBLANK(Current_DTE!K36),INDEX(Minutes_by_use_case!$B$2:$B$9,MATCH($B36,Minutes_by_use_case!$A$2:$A$9,0)),Current_DTE!K36),"-")</f>
        <v>133409.35004928565</v>
      </c>
      <c r="L36" s="116">
        <f>IFERROR(IF(ISBLANK(Current_DTE!L36),INDEX(Minutes_by_use_case!$B$2:$B$9,MATCH($B36,Minutes_by_use_case!$A$2:$A$9,0)),Current_DTE!L36),"-")</f>
        <v>133409.35004928565</v>
      </c>
      <c r="M36" s="116">
        <f>IFERROR(IF(ISBLANK(Current_DTE!M36),INDEX(Minutes_by_use_case!$B$2:$B$9,MATCH($B36,Minutes_by_use_case!$A$2:$A$9,0)),Current_DTE!M36),"-")</f>
        <v>133409.35004928565</v>
      </c>
      <c r="N36" s="116">
        <f>IFERROR(IF(ISBLANK(Current_DTE!N36),INDEX(Minutes_by_use_case!$B$2:$B$9,MATCH($B36,Minutes_by_use_case!$A$2:$A$9,0)),Current_DTE!N36),"-")</f>
        <v>133409.35004928565</v>
      </c>
      <c r="O36" s="116">
        <f>IFERROR(IF(ISBLANK(Current_DTE!O36),INDEX(Minutes_by_use_case!$B$2:$B$9,MATCH($B36,Minutes_by_use_case!$A$2:$A$9,0)),Current_DTE!O36),"-")</f>
        <v>133409.35004928565</v>
      </c>
      <c r="P36" s="116">
        <f>IFERROR(IF(ISBLANK(Current_DTE!P36),INDEX(Minutes_by_use_case!$B$2:$B$9,MATCH($B36,Minutes_by_use_case!$A$2:$A$9,0)),Current_DTE!P36),"-")</f>
        <v>133409.35004928565</v>
      </c>
      <c r="Q36" s="116">
        <f>IFERROR(IF(ISBLANK(Current_DTE!Q36),INDEX(Minutes_by_use_case!$B$2:$B$9,MATCH($B36,Minutes_by_use_case!$A$2:$A$9,0)),Current_DTE!Q36),"-")</f>
        <v>133409.35004928565</v>
      </c>
      <c r="R36" s="116">
        <f>IFERROR(IF(ISBLANK(Current_DTE!R36),INDEX(Minutes_by_use_case!$B$2:$B$9,MATCH($B36,Minutes_by_use_case!$A$2:$A$9,0)),Current_DTE!R36),"-")</f>
        <v>133409.35004928565</v>
      </c>
      <c r="S36" s="116">
        <f>IFERROR(IF(ISBLANK(Current_DTE!S36),INDEX(Minutes_by_use_case!$B$2:$B$9,MATCH($B36,Minutes_by_use_case!$A$2:$A$9,0)),Current_DTE!S36),"-")</f>
        <v>133409.35004928565</v>
      </c>
      <c r="T36" s="116">
        <f>IFERROR(IF(ISBLANK(Current_DTE!T36),INDEX(Minutes_by_use_case!$B$2:$B$9,MATCH($B36,Minutes_by_use_case!$A$2:$A$9,0)),Current_DTE!T36),"-")</f>
        <v>133409.35004928565</v>
      </c>
      <c r="U36" s="116">
        <f>IFERROR(IF(ISBLANK(Current_DTE!U36),INDEX(Minutes_by_use_case!$B$2:$B$9,MATCH($B36,Minutes_by_use_case!$A$2:$A$9,0)),Current_DTE!U36),"-")</f>
        <v>133409.35004928565</v>
      </c>
      <c r="V36" s="116">
        <f>IFERROR(IF(ISBLANK(Current_DTE!V36),INDEX(Minutes_by_use_case!$B$2:$B$9,MATCH($B36,Minutes_by_use_case!$A$2:$A$9,0)),Current_DTE!V36),"-")</f>
        <v>133409.35004928565</v>
      </c>
      <c r="W36" s="116">
        <f>IFERROR(IF(ISBLANK(Current_DTE!W36),INDEX(Minutes_by_use_case!$B$2:$B$9,MATCH($B36,Minutes_by_use_case!$A$2:$A$9,0)),Current_DTE!W36),"-")</f>
        <v>133409.35004928565</v>
      </c>
    </row>
    <row r="37" spans="1:23" x14ac:dyDescent="0.3">
      <c r="A37" s="44" t="s">
        <v>45</v>
      </c>
      <c r="B37" s="51" t="s">
        <v>58</v>
      </c>
      <c r="C37" s="46"/>
      <c r="D37" s="116">
        <f>IFERROR(IF(ISBLANK(Current_DTE!D37),INDEX(Minutes_by_use_case!$B$2:$B$9,MATCH($B37,Minutes_by_use_case!$A$2:$A$9,0)),Current_DTE!D37),"-")</f>
        <v>171572.29579277776</v>
      </c>
      <c r="E37" s="116">
        <f>IFERROR(IF(ISBLANK(Current_DTE!E37),INDEX(Minutes_by_use_case!$B$2:$B$9,MATCH($B37,Minutes_by_use_case!$A$2:$A$9,0)),Current_DTE!E37),"-")</f>
        <v>171572.29579277776</v>
      </c>
      <c r="F37" s="116">
        <f>IFERROR(IF(ISBLANK(Current_DTE!F37),INDEX(Minutes_by_use_case!$B$2:$B$9,MATCH($B37,Minutes_by_use_case!$A$2:$A$9,0)),Current_DTE!F37),"-")</f>
        <v>171572.29579277776</v>
      </c>
      <c r="G37" s="116">
        <f>IFERROR(IF(ISBLANK(Current_DTE!G37),INDEX(Minutes_by_use_case!$B$2:$B$9,MATCH($B37,Minutes_by_use_case!$A$2:$A$9,0)),Current_DTE!G37),"-")</f>
        <v>171572.29579277776</v>
      </c>
      <c r="H37" s="116">
        <f>IFERROR(IF(ISBLANK(Current_DTE!H37),INDEX(Minutes_by_use_case!$B$2:$B$9,MATCH($B37,Minutes_by_use_case!$A$2:$A$9,0)),Current_DTE!H37),"-")</f>
        <v>171572.29579277776</v>
      </c>
      <c r="I37" s="116">
        <f>IFERROR(IF(ISBLANK(Current_DTE!I37),INDEX(Minutes_by_use_case!$B$2:$B$9,MATCH($B37,Minutes_by_use_case!$A$2:$A$9,0)),Current_DTE!I37),"-")</f>
        <v>171572.29579277776</v>
      </c>
      <c r="J37" s="116">
        <f>IFERROR(IF(ISBLANK(Current_DTE!J37),INDEX(Minutes_by_use_case!$B$2:$B$9,MATCH($B37,Minutes_by_use_case!$A$2:$A$9,0)),Current_DTE!J37),"-")</f>
        <v>171572.29579277776</v>
      </c>
      <c r="K37" s="116">
        <f>IFERROR(IF(ISBLANK(Current_DTE!K37),INDEX(Minutes_by_use_case!$B$2:$B$9,MATCH($B37,Minutes_by_use_case!$A$2:$A$9,0)),Current_DTE!K37),"-")</f>
        <v>171572.29579277776</v>
      </c>
      <c r="L37" s="116">
        <f>IFERROR(IF(ISBLANK(Current_DTE!L37),INDEX(Minutes_by_use_case!$B$2:$B$9,MATCH($B37,Minutes_by_use_case!$A$2:$A$9,0)),Current_DTE!L37),"-")</f>
        <v>171572.29579277776</v>
      </c>
      <c r="M37" s="116">
        <f>IFERROR(IF(ISBLANK(Current_DTE!M37),INDEX(Minutes_by_use_case!$B$2:$B$9,MATCH($B37,Minutes_by_use_case!$A$2:$A$9,0)),Current_DTE!M37),"-")</f>
        <v>171572.29579277776</v>
      </c>
      <c r="N37" s="116">
        <f>IFERROR(IF(ISBLANK(Current_DTE!N37),INDEX(Minutes_by_use_case!$B$2:$B$9,MATCH($B37,Minutes_by_use_case!$A$2:$A$9,0)),Current_DTE!N37),"-")</f>
        <v>171572.29579277776</v>
      </c>
      <c r="O37" s="116">
        <f>IFERROR(IF(ISBLANK(Current_DTE!O37),INDEX(Minutes_by_use_case!$B$2:$B$9,MATCH($B37,Minutes_by_use_case!$A$2:$A$9,0)),Current_DTE!O37),"-")</f>
        <v>171572.29579277776</v>
      </c>
      <c r="P37" s="116">
        <f>IFERROR(IF(ISBLANK(Current_DTE!P37),INDEX(Minutes_by_use_case!$B$2:$B$9,MATCH($B37,Minutes_by_use_case!$A$2:$A$9,0)),Current_DTE!P37),"-")</f>
        <v>171572.29579277776</v>
      </c>
      <c r="Q37" s="116">
        <f>IFERROR(IF(ISBLANK(Current_DTE!Q37),INDEX(Minutes_by_use_case!$B$2:$B$9,MATCH($B37,Minutes_by_use_case!$A$2:$A$9,0)),Current_DTE!Q37),"-")</f>
        <v>171572.29579277776</v>
      </c>
      <c r="R37" s="116">
        <f>IFERROR(IF(ISBLANK(Current_DTE!R37),INDEX(Minutes_by_use_case!$B$2:$B$9,MATCH($B37,Minutes_by_use_case!$A$2:$A$9,0)),Current_DTE!R37),"-")</f>
        <v>171572.29579277776</v>
      </c>
      <c r="S37" s="116">
        <f>IFERROR(IF(ISBLANK(Current_DTE!S37),INDEX(Minutes_by_use_case!$B$2:$B$9,MATCH($B37,Minutes_by_use_case!$A$2:$A$9,0)),Current_DTE!S37),"-")</f>
        <v>171572.29579277776</v>
      </c>
      <c r="T37" s="116">
        <f>IFERROR(IF(ISBLANK(Current_DTE!T37),INDEX(Minutes_by_use_case!$B$2:$B$9,MATCH($B37,Minutes_by_use_case!$A$2:$A$9,0)),Current_DTE!T37),"-")</f>
        <v>171572.29579277776</v>
      </c>
      <c r="U37" s="116">
        <f>IFERROR(IF(ISBLANK(Current_DTE!U37),INDEX(Minutes_by_use_case!$B$2:$B$9,MATCH($B37,Minutes_by_use_case!$A$2:$A$9,0)),Current_DTE!U37),"-")</f>
        <v>171572.29579277776</v>
      </c>
      <c r="V37" s="116">
        <f>IFERROR(IF(ISBLANK(Current_DTE!V37),INDEX(Minutes_by_use_case!$B$2:$B$9,MATCH($B37,Minutes_by_use_case!$A$2:$A$9,0)),Current_DTE!V37),"-")</f>
        <v>171572.29579277776</v>
      </c>
      <c r="W37" s="116">
        <f>IFERROR(IF(ISBLANK(Current_DTE!W37),INDEX(Minutes_by_use_case!$B$2:$B$9,MATCH($B37,Minutes_by_use_case!$A$2:$A$9,0)),Current_DTE!W37),"-")</f>
        <v>171572.29579277776</v>
      </c>
    </row>
    <row r="38" spans="1:23" x14ac:dyDescent="0.3">
      <c r="A38" s="44" t="s">
        <v>46</v>
      </c>
      <c r="B38" s="52" t="s">
        <v>63</v>
      </c>
      <c r="C38" s="46"/>
      <c r="D38" s="116" t="str">
        <f>IFERROR(IF(ISBLANK(Current_DTE!D38),INDEX(Minutes_by_use_case!$B$2:$B$9,MATCH($B38,Minutes_by_use_case!$A$2:$A$9,0)),Current_DTE!D38),"-")</f>
        <v>-</v>
      </c>
      <c r="E38" s="116" t="str">
        <f>IFERROR(IF(ISBLANK(Current_DTE!E38),INDEX(Minutes_by_use_case!$B$2:$B$9,MATCH($B38,Minutes_by_use_case!$A$2:$A$9,0)),Current_DTE!E38),"-")</f>
        <v>-</v>
      </c>
      <c r="F38" s="116" t="str">
        <f>IFERROR(IF(ISBLANK(Current_DTE!F38),INDEX(Minutes_by_use_case!$B$2:$B$9,MATCH($B38,Minutes_by_use_case!$A$2:$A$9,0)),Current_DTE!F38),"-")</f>
        <v>-</v>
      </c>
      <c r="G38" s="116" t="str">
        <f>IFERROR(IF(ISBLANK(Current_DTE!G38),INDEX(Minutes_by_use_case!$B$2:$B$9,MATCH($B38,Minutes_by_use_case!$A$2:$A$9,0)),Current_DTE!G38),"-")</f>
        <v>-</v>
      </c>
      <c r="H38" s="116" t="str">
        <f>IFERROR(IF(ISBLANK(Current_DTE!H38),INDEX(Minutes_by_use_case!$B$2:$B$9,MATCH($B38,Minutes_by_use_case!$A$2:$A$9,0)),Current_DTE!H38),"-")</f>
        <v>-</v>
      </c>
      <c r="I38" s="116" t="str">
        <f>IFERROR(IF(ISBLANK(Current_DTE!I38),INDEX(Minutes_by_use_case!$B$2:$B$9,MATCH($B38,Minutes_by_use_case!$A$2:$A$9,0)),Current_DTE!I38),"-")</f>
        <v>-</v>
      </c>
      <c r="J38" s="116" t="str">
        <f>IFERROR(IF(ISBLANK(Current_DTE!J38),INDEX(Minutes_by_use_case!$B$2:$B$9,MATCH($B38,Minutes_by_use_case!$A$2:$A$9,0)),Current_DTE!J38),"-")</f>
        <v>-</v>
      </c>
      <c r="K38" s="116" t="str">
        <f>IFERROR(IF(ISBLANK(Current_DTE!K38),INDEX(Minutes_by_use_case!$B$2:$B$9,MATCH($B38,Minutes_by_use_case!$A$2:$A$9,0)),Current_DTE!K38),"-")</f>
        <v>-</v>
      </c>
      <c r="L38" s="116" t="str">
        <f>IFERROR(IF(ISBLANK(Current_DTE!L38),INDEX(Minutes_by_use_case!$B$2:$B$9,MATCH($B38,Minutes_by_use_case!$A$2:$A$9,0)),Current_DTE!L38),"-")</f>
        <v>-</v>
      </c>
      <c r="M38" s="116" t="str">
        <f>IFERROR(IF(ISBLANK(Current_DTE!M38),INDEX(Minutes_by_use_case!$B$2:$B$9,MATCH($B38,Minutes_by_use_case!$A$2:$A$9,0)),Current_DTE!M38),"-")</f>
        <v>-</v>
      </c>
      <c r="N38" s="116" t="str">
        <f>IFERROR(IF(ISBLANK(Current_DTE!N38),INDEX(Minutes_by_use_case!$B$2:$B$9,MATCH($B38,Minutes_by_use_case!$A$2:$A$9,0)),Current_DTE!N38),"-")</f>
        <v>-</v>
      </c>
      <c r="O38" s="116" t="str">
        <f>IFERROR(IF(ISBLANK(Current_DTE!O38),INDEX(Minutes_by_use_case!$B$2:$B$9,MATCH($B38,Minutes_by_use_case!$A$2:$A$9,0)),Current_DTE!O38),"-")</f>
        <v>-</v>
      </c>
      <c r="P38" s="116" t="str">
        <f>IFERROR(IF(ISBLANK(Current_DTE!P38),INDEX(Minutes_by_use_case!$B$2:$B$9,MATCH($B38,Minutes_by_use_case!$A$2:$A$9,0)),Current_DTE!P38),"-")</f>
        <v>-</v>
      </c>
      <c r="Q38" s="116" t="str">
        <f>IFERROR(IF(ISBLANK(Current_DTE!Q38),INDEX(Minutes_by_use_case!$B$2:$B$9,MATCH($B38,Minutes_by_use_case!$A$2:$A$9,0)),Current_DTE!Q38),"-")</f>
        <v>-</v>
      </c>
      <c r="R38" s="116" t="str">
        <f>IFERROR(IF(ISBLANK(Current_DTE!R38),INDEX(Minutes_by_use_case!$B$2:$B$9,MATCH($B38,Minutes_by_use_case!$A$2:$A$9,0)),Current_DTE!R38),"-")</f>
        <v>-</v>
      </c>
      <c r="S38" s="116" t="str">
        <f>IFERROR(IF(ISBLANK(Current_DTE!S38),INDEX(Minutes_by_use_case!$B$2:$B$9,MATCH($B38,Minutes_by_use_case!$A$2:$A$9,0)),Current_DTE!S38),"-")</f>
        <v>-</v>
      </c>
      <c r="T38" s="116" t="str">
        <f>IFERROR(IF(ISBLANK(Current_DTE!T38),INDEX(Minutes_by_use_case!$B$2:$B$9,MATCH($B38,Minutes_by_use_case!$A$2:$A$9,0)),Current_DTE!T38),"-")</f>
        <v>-</v>
      </c>
      <c r="U38" s="116" t="str">
        <f>IFERROR(IF(ISBLANK(Current_DTE!U38),INDEX(Minutes_by_use_case!$B$2:$B$9,MATCH($B38,Minutes_by_use_case!$A$2:$A$9,0)),Current_DTE!U38),"-")</f>
        <v>-</v>
      </c>
      <c r="V38" s="116" t="str">
        <f>IFERROR(IF(ISBLANK(Current_DTE!V38),INDEX(Minutes_by_use_case!$B$2:$B$9,MATCH($B38,Minutes_by_use_case!$A$2:$A$9,0)),Current_DTE!V38),"-")</f>
        <v>-</v>
      </c>
      <c r="W38" s="116" t="str">
        <f>IFERROR(IF(ISBLANK(Current_DTE!W38),INDEX(Minutes_by_use_case!$B$2:$B$9,MATCH($B38,Minutes_by_use_case!$A$2:$A$9,0)),Current_DTE!W38),"-")</f>
        <v>-</v>
      </c>
    </row>
    <row r="39" spans="1:23" x14ac:dyDescent="0.3">
      <c r="A39" s="44" t="s">
        <v>47</v>
      </c>
      <c r="B39" s="52" t="s">
        <v>63</v>
      </c>
      <c r="C39" s="46"/>
      <c r="D39" s="116" t="str">
        <f>IFERROR(IF(ISBLANK(Current_DTE!D39),INDEX(Minutes_by_use_case!$B$2:$B$9,MATCH($B39,Minutes_by_use_case!$A$2:$A$9,0)),Current_DTE!D39),"-")</f>
        <v>-</v>
      </c>
      <c r="E39" s="116" t="str">
        <f>IFERROR(IF(ISBLANK(Current_DTE!E39),INDEX(Minutes_by_use_case!$B$2:$B$9,MATCH($B39,Minutes_by_use_case!$A$2:$A$9,0)),Current_DTE!E39),"-")</f>
        <v>-</v>
      </c>
      <c r="F39" s="116" t="str">
        <f>IFERROR(IF(ISBLANK(Current_DTE!F39),INDEX(Minutes_by_use_case!$B$2:$B$9,MATCH($B39,Minutes_by_use_case!$A$2:$A$9,0)),Current_DTE!F39),"-")</f>
        <v>-</v>
      </c>
      <c r="G39" s="116" t="str">
        <f>IFERROR(IF(ISBLANK(Current_DTE!G39),INDEX(Minutes_by_use_case!$B$2:$B$9,MATCH($B39,Minutes_by_use_case!$A$2:$A$9,0)),Current_DTE!G39),"-")</f>
        <v>-</v>
      </c>
      <c r="H39" s="116" t="str">
        <f>IFERROR(IF(ISBLANK(Current_DTE!H39),INDEX(Minutes_by_use_case!$B$2:$B$9,MATCH($B39,Minutes_by_use_case!$A$2:$A$9,0)),Current_DTE!H39),"-")</f>
        <v>-</v>
      </c>
      <c r="I39" s="116" t="str">
        <f>IFERROR(IF(ISBLANK(Current_DTE!I39),INDEX(Minutes_by_use_case!$B$2:$B$9,MATCH($B39,Minutes_by_use_case!$A$2:$A$9,0)),Current_DTE!I39),"-")</f>
        <v>-</v>
      </c>
      <c r="J39" s="116" t="str">
        <f>IFERROR(IF(ISBLANK(Current_DTE!J39),INDEX(Minutes_by_use_case!$B$2:$B$9,MATCH($B39,Minutes_by_use_case!$A$2:$A$9,0)),Current_DTE!J39),"-")</f>
        <v>-</v>
      </c>
      <c r="K39" s="116" t="str">
        <f>IFERROR(IF(ISBLANK(Current_DTE!K39),INDEX(Minutes_by_use_case!$B$2:$B$9,MATCH($B39,Minutes_by_use_case!$A$2:$A$9,0)),Current_DTE!K39),"-")</f>
        <v>-</v>
      </c>
      <c r="L39" s="116" t="str">
        <f>IFERROR(IF(ISBLANK(Current_DTE!L39),INDEX(Minutes_by_use_case!$B$2:$B$9,MATCH($B39,Minutes_by_use_case!$A$2:$A$9,0)),Current_DTE!L39),"-")</f>
        <v>-</v>
      </c>
      <c r="M39" s="116" t="str">
        <f>IFERROR(IF(ISBLANK(Current_DTE!M39),INDEX(Minutes_by_use_case!$B$2:$B$9,MATCH($B39,Minutes_by_use_case!$A$2:$A$9,0)),Current_DTE!M39),"-")</f>
        <v>-</v>
      </c>
      <c r="N39" s="116" t="str">
        <f>IFERROR(IF(ISBLANK(Current_DTE!N39),INDEX(Minutes_by_use_case!$B$2:$B$9,MATCH($B39,Minutes_by_use_case!$A$2:$A$9,0)),Current_DTE!N39),"-")</f>
        <v>-</v>
      </c>
      <c r="O39" s="116" t="str">
        <f>IFERROR(IF(ISBLANK(Current_DTE!O39),INDEX(Minutes_by_use_case!$B$2:$B$9,MATCH($B39,Minutes_by_use_case!$A$2:$A$9,0)),Current_DTE!O39),"-")</f>
        <v>-</v>
      </c>
      <c r="P39" s="116" t="str">
        <f>IFERROR(IF(ISBLANK(Current_DTE!P39),INDEX(Minutes_by_use_case!$B$2:$B$9,MATCH($B39,Minutes_by_use_case!$A$2:$A$9,0)),Current_DTE!P39),"-")</f>
        <v>-</v>
      </c>
      <c r="Q39" s="116" t="str">
        <f>IFERROR(IF(ISBLANK(Current_DTE!Q39),INDEX(Minutes_by_use_case!$B$2:$B$9,MATCH($B39,Minutes_by_use_case!$A$2:$A$9,0)),Current_DTE!Q39),"-")</f>
        <v>-</v>
      </c>
      <c r="R39" s="116" t="str">
        <f>IFERROR(IF(ISBLANK(Current_DTE!R39),INDEX(Minutes_by_use_case!$B$2:$B$9,MATCH($B39,Minutes_by_use_case!$A$2:$A$9,0)),Current_DTE!R39),"-")</f>
        <v>-</v>
      </c>
      <c r="S39" s="116" t="str">
        <f>IFERROR(IF(ISBLANK(Current_DTE!S39),INDEX(Minutes_by_use_case!$B$2:$B$9,MATCH($B39,Minutes_by_use_case!$A$2:$A$9,0)),Current_DTE!S39),"-")</f>
        <v>-</v>
      </c>
      <c r="T39" s="116" t="str">
        <f>IFERROR(IF(ISBLANK(Current_DTE!T39),INDEX(Minutes_by_use_case!$B$2:$B$9,MATCH($B39,Minutes_by_use_case!$A$2:$A$9,0)),Current_DTE!T39),"-")</f>
        <v>-</v>
      </c>
      <c r="U39" s="116" t="str">
        <f>IFERROR(IF(ISBLANK(Current_DTE!U39),INDEX(Minutes_by_use_case!$B$2:$B$9,MATCH($B39,Minutes_by_use_case!$A$2:$A$9,0)),Current_DTE!U39),"-")</f>
        <v>-</v>
      </c>
      <c r="V39" s="116" t="str">
        <f>IFERROR(IF(ISBLANK(Current_DTE!V39),INDEX(Minutes_by_use_case!$B$2:$B$9,MATCH($B39,Minutes_by_use_case!$A$2:$A$9,0)),Current_DTE!V39),"-")</f>
        <v>-</v>
      </c>
      <c r="W39" s="116" t="str">
        <f>IFERROR(IF(ISBLANK(Current_DTE!W39),INDEX(Minutes_by_use_case!$B$2:$B$9,MATCH($B39,Minutes_by_use_case!$A$2:$A$9,0)),Current_DTE!W39),"-")</f>
        <v>-</v>
      </c>
    </row>
    <row r="40" spans="1:23" x14ac:dyDescent="0.3">
      <c r="A40" s="44" t="s">
        <v>48</v>
      </c>
      <c r="B40" s="45" t="s">
        <v>56</v>
      </c>
      <c r="C40" s="46" t="s">
        <v>88</v>
      </c>
      <c r="D40" s="116">
        <f>IFERROR(IF(ISBLANK(Current_DTE!D40),INDEX(Minutes_by_use_case!$B$2:$B$9,MATCH($B40,Minutes_by_use_case!$A$2:$A$9,0)),Current_DTE!D40),"-")</f>
        <v>0</v>
      </c>
      <c r="E40" s="116">
        <f>IFERROR(IF(ISBLANK(Current_DTE!E40),INDEX(Minutes_by_use_case!$B$2:$B$9,MATCH($B40,Minutes_by_use_case!$A$2:$A$9,0)),Current_DTE!E40),"-")</f>
        <v>0</v>
      </c>
      <c r="F40" s="116">
        <f>IFERROR(IF(ISBLANK(Current_DTE!F40),INDEX(Minutes_by_use_case!$B$2:$B$9,MATCH($B40,Minutes_by_use_case!$A$2:$A$9,0)),Current_DTE!F40),"-")</f>
        <v>0</v>
      </c>
      <c r="G40" s="116">
        <f>IFERROR(IF(ISBLANK(Current_DTE!G40),INDEX(Minutes_by_use_case!$B$2:$B$9,MATCH($B40,Minutes_by_use_case!$A$2:$A$9,0)),Current_DTE!G40),"-")</f>
        <v>1368.9678622222223</v>
      </c>
      <c r="H40" s="116">
        <f>IFERROR(IF(ISBLANK(Current_DTE!H40),INDEX(Minutes_by_use_case!$B$2:$B$9,MATCH($B40,Minutes_by_use_case!$A$2:$A$9,0)),Current_DTE!H40),"-")</f>
        <v>1368.9678622222223</v>
      </c>
      <c r="I40" s="116">
        <f>IFERROR(IF(ISBLANK(Current_DTE!I40),INDEX(Minutes_by_use_case!$B$2:$B$9,MATCH($B40,Minutes_by_use_case!$A$2:$A$9,0)),Current_DTE!I40),"-")</f>
        <v>1368.9678622222223</v>
      </c>
      <c r="J40" s="116">
        <f>IFERROR(IF(ISBLANK(Current_DTE!J40),INDEX(Minutes_by_use_case!$B$2:$B$9,MATCH($B40,Minutes_by_use_case!$A$2:$A$9,0)),Current_DTE!J40),"-")</f>
        <v>1368.9678622222223</v>
      </c>
      <c r="K40" s="116">
        <f>IFERROR(IF(ISBLANK(Current_DTE!K40),INDEX(Minutes_by_use_case!$B$2:$B$9,MATCH($B40,Minutes_by_use_case!$A$2:$A$9,0)),Current_DTE!K40),"-")</f>
        <v>1368.9678622222223</v>
      </c>
      <c r="L40" s="116">
        <f>IFERROR(IF(ISBLANK(Current_DTE!L40),INDEX(Minutes_by_use_case!$B$2:$B$9,MATCH($B40,Minutes_by_use_case!$A$2:$A$9,0)),Current_DTE!L40),"-")</f>
        <v>1368.9678622222223</v>
      </c>
      <c r="M40" s="116">
        <f>IFERROR(IF(ISBLANK(Current_DTE!M40),INDEX(Minutes_by_use_case!$B$2:$B$9,MATCH($B40,Minutes_by_use_case!$A$2:$A$9,0)),Current_DTE!M40),"-")</f>
        <v>1368.9678622222223</v>
      </c>
      <c r="N40" s="116">
        <f>IFERROR(IF(ISBLANK(Current_DTE!N40),INDEX(Minutes_by_use_case!$B$2:$B$9,MATCH($B40,Minutes_by_use_case!$A$2:$A$9,0)),Current_DTE!N40),"-")</f>
        <v>1368.9678622222223</v>
      </c>
      <c r="O40" s="116">
        <f>IFERROR(IF(ISBLANK(Current_DTE!O40),INDEX(Minutes_by_use_case!$B$2:$B$9,MATCH($B40,Minutes_by_use_case!$A$2:$A$9,0)),Current_DTE!O40),"-")</f>
        <v>1368.9678622222223</v>
      </c>
      <c r="P40" s="116">
        <f>IFERROR(IF(ISBLANK(Current_DTE!P40),INDEX(Minutes_by_use_case!$B$2:$B$9,MATCH($B40,Minutes_by_use_case!$A$2:$A$9,0)),Current_DTE!P40),"-")</f>
        <v>1368.9678622222223</v>
      </c>
      <c r="Q40" s="116">
        <f>IFERROR(IF(ISBLANK(Current_DTE!Q40),INDEX(Minutes_by_use_case!$B$2:$B$9,MATCH($B40,Minutes_by_use_case!$A$2:$A$9,0)),Current_DTE!Q40),"-")</f>
        <v>1368.9678622222223</v>
      </c>
      <c r="R40" s="116">
        <f>IFERROR(IF(ISBLANK(Current_DTE!R40),INDEX(Minutes_by_use_case!$B$2:$B$9,MATCH($B40,Minutes_by_use_case!$A$2:$A$9,0)),Current_DTE!R40),"-")</f>
        <v>1368.9678622222223</v>
      </c>
      <c r="S40" s="116">
        <f>IFERROR(IF(ISBLANK(Current_DTE!S40),INDEX(Minutes_by_use_case!$B$2:$B$9,MATCH($B40,Minutes_by_use_case!$A$2:$A$9,0)),Current_DTE!S40),"-")</f>
        <v>1368.9678622222223</v>
      </c>
      <c r="T40" s="116">
        <f>IFERROR(IF(ISBLANK(Current_DTE!T40),INDEX(Minutes_by_use_case!$B$2:$B$9,MATCH($B40,Minutes_by_use_case!$A$2:$A$9,0)),Current_DTE!T40),"-")</f>
        <v>1368.9678622222223</v>
      </c>
      <c r="U40" s="116">
        <f>IFERROR(IF(ISBLANK(Current_DTE!U40),INDEX(Minutes_by_use_case!$B$2:$B$9,MATCH($B40,Minutes_by_use_case!$A$2:$A$9,0)),Current_DTE!U40),"-")</f>
        <v>1368.9678622222223</v>
      </c>
      <c r="V40" s="116">
        <f>IFERROR(IF(ISBLANK(Current_DTE!V40),INDEX(Minutes_by_use_case!$B$2:$B$9,MATCH($B40,Minutes_by_use_case!$A$2:$A$9,0)),Current_DTE!V40),"-")</f>
        <v>1368.9678622222223</v>
      </c>
      <c r="W40" s="116">
        <f>IFERROR(IF(ISBLANK(Current_DTE!W40),INDEX(Minutes_by_use_case!$B$2:$B$9,MATCH($B40,Minutes_by_use_case!$A$2:$A$9,0)),Current_DTE!W40),"-")</f>
        <v>1368.9678622222223</v>
      </c>
    </row>
    <row r="41" spans="1:23" x14ac:dyDescent="0.3">
      <c r="A41" s="44" t="s">
        <v>49</v>
      </c>
      <c r="B41" s="51" t="s">
        <v>60</v>
      </c>
      <c r="C41" s="46" t="s">
        <v>88</v>
      </c>
      <c r="D41" s="116">
        <f>IFERROR(IF(ISBLANK(Current_DTE!D41),INDEX(Minutes_by_use_case!$B$2:$B$9,MATCH($B41,Minutes_by_use_case!$A$2:$A$9,0)),Current_DTE!D41),"-")</f>
        <v>1321.6547222222223</v>
      </c>
      <c r="E41" s="116">
        <f>IFERROR(IF(ISBLANK(Current_DTE!E41),INDEX(Minutes_by_use_case!$B$2:$B$9,MATCH($B41,Minutes_by_use_case!$A$2:$A$9,0)),Current_DTE!E41),"-")</f>
        <v>1450.1822222222222</v>
      </c>
      <c r="F41" s="116">
        <f>IFERROR(IF(ISBLANK(Current_DTE!F41),INDEX(Minutes_by_use_case!$B$2:$B$9,MATCH($B41,Minutes_by_use_case!$A$2:$A$9,0)),Current_DTE!F41),"-")</f>
        <v>1386.2452777777776</v>
      </c>
      <c r="G41" s="116">
        <f>IFERROR(IF(ISBLANK(Current_DTE!G41),INDEX(Minutes_by_use_case!$B$2:$B$9,MATCH($B41,Minutes_by_use_case!$A$2:$A$9,0)),Current_DTE!G41),"-")</f>
        <v>1393.7255555555555</v>
      </c>
      <c r="H41" s="116">
        <f>IFERROR(IF(ISBLANK(Current_DTE!H41),INDEX(Minutes_by_use_case!$B$2:$B$9,MATCH($B41,Minutes_by_use_case!$A$2:$A$9,0)),Current_DTE!H41),"-")</f>
        <v>1393.7255555555555</v>
      </c>
      <c r="I41" s="116">
        <f>IFERROR(IF(ISBLANK(Current_DTE!I41),INDEX(Minutes_by_use_case!$B$2:$B$9,MATCH($B41,Minutes_by_use_case!$A$2:$A$9,0)),Current_DTE!I41),"-")</f>
        <v>1393.7255555555555</v>
      </c>
      <c r="J41" s="116">
        <f>IFERROR(IF(ISBLANK(Current_DTE!J41),INDEX(Minutes_by_use_case!$B$2:$B$9,MATCH($B41,Minutes_by_use_case!$A$2:$A$9,0)),Current_DTE!J41),"-")</f>
        <v>1393.7255555555555</v>
      </c>
      <c r="K41" s="116">
        <f>IFERROR(IF(ISBLANK(Current_DTE!K41),INDEX(Minutes_by_use_case!$B$2:$B$9,MATCH($B41,Minutes_by_use_case!$A$2:$A$9,0)),Current_DTE!K41),"-")</f>
        <v>1393.7255555555555</v>
      </c>
      <c r="L41" s="116">
        <f>IFERROR(IF(ISBLANK(Current_DTE!L41),INDEX(Minutes_by_use_case!$B$2:$B$9,MATCH($B41,Minutes_by_use_case!$A$2:$A$9,0)),Current_DTE!L41),"-")</f>
        <v>1393.7255555555555</v>
      </c>
      <c r="M41" s="116">
        <f>IFERROR(IF(ISBLANK(Current_DTE!M41),INDEX(Minutes_by_use_case!$B$2:$B$9,MATCH($B41,Minutes_by_use_case!$A$2:$A$9,0)),Current_DTE!M41),"-")</f>
        <v>1393.7255555555555</v>
      </c>
      <c r="N41" s="116">
        <f>IFERROR(IF(ISBLANK(Current_DTE!N41),INDEX(Minutes_by_use_case!$B$2:$B$9,MATCH($B41,Minutes_by_use_case!$A$2:$A$9,0)),Current_DTE!N41),"-")</f>
        <v>1393.7255555555555</v>
      </c>
      <c r="O41" s="116">
        <f>IFERROR(IF(ISBLANK(Current_DTE!O41),INDEX(Minutes_by_use_case!$B$2:$B$9,MATCH($B41,Minutes_by_use_case!$A$2:$A$9,0)),Current_DTE!O41),"-")</f>
        <v>1393.7255555555555</v>
      </c>
      <c r="P41" s="116">
        <f>IFERROR(IF(ISBLANK(Current_DTE!P41),INDEX(Minutes_by_use_case!$B$2:$B$9,MATCH($B41,Minutes_by_use_case!$A$2:$A$9,0)),Current_DTE!P41),"-")</f>
        <v>1393.7255555555555</v>
      </c>
      <c r="Q41" s="116">
        <f>IFERROR(IF(ISBLANK(Current_DTE!Q41),INDEX(Minutes_by_use_case!$B$2:$B$9,MATCH($B41,Minutes_by_use_case!$A$2:$A$9,0)),Current_DTE!Q41),"-")</f>
        <v>1393.7255555555555</v>
      </c>
      <c r="R41" s="116">
        <f>IFERROR(IF(ISBLANK(Current_DTE!R41),INDEX(Minutes_by_use_case!$B$2:$B$9,MATCH($B41,Minutes_by_use_case!$A$2:$A$9,0)),Current_DTE!R41),"-")</f>
        <v>1393.7255555555555</v>
      </c>
      <c r="S41" s="116">
        <f>IFERROR(IF(ISBLANK(Current_DTE!S41),INDEX(Minutes_by_use_case!$B$2:$B$9,MATCH($B41,Minutes_by_use_case!$A$2:$A$9,0)),Current_DTE!S41),"-")</f>
        <v>1393.7255555555555</v>
      </c>
      <c r="T41" s="116">
        <f>IFERROR(IF(ISBLANK(Current_DTE!T41),INDEX(Minutes_by_use_case!$B$2:$B$9,MATCH($B41,Minutes_by_use_case!$A$2:$A$9,0)),Current_DTE!T41),"-")</f>
        <v>1393.7255555555555</v>
      </c>
      <c r="U41" s="116">
        <f>IFERROR(IF(ISBLANK(Current_DTE!U41),INDEX(Minutes_by_use_case!$B$2:$B$9,MATCH($B41,Minutes_by_use_case!$A$2:$A$9,0)),Current_DTE!U41),"-")</f>
        <v>1393.7255555555555</v>
      </c>
      <c r="V41" s="116">
        <f>IFERROR(IF(ISBLANK(Current_DTE!V41),INDEX(Minutes_by_use_case!$B$2:$B$9,MATCH($B41,Minutes_by_use_case!$A$2:$A$9,0)),Current_DTE!V41),"-")</f>
        <v>1393.7255555555555</v>
      </c>
      <c r="W41" s="116">
        <f>IFERROR(IF(ISBLANK(Current_DTE!W41),INDEX(Minutes_by_use_case!$B$2:$B$9,MATCH($B41,Minutes_by_use_case!$A$2:$A$9,0)),Current_DTE!W41),"-")</f>
        <v>1393.7255555555555</v>
      </c>
    </row>
    <row r="42" spans="1:23" x14ac:dyDescent="0.3">
      <c r="A42" s="44" t="s">
        <v>78</v>
      </c>
      <c r="B42" s="51" t="s">
        <v>58</v>
      </c>
      <c r="C42" s="46"/>
      <c r="D42" s="116">
        <f>IFERROR(IF(ISBLANK(Current_DTE!D42),INDEX(Minutes_by_use_case!$B$2:$B$9,MATCH($B42,Minutes_by_use_case!$A$2:$A$9,0)),Current_DTE!D42),"-")</f>
        <v>171572.29579277776</v>
      </c>
      <c r="E42" s="116">
        <f>IFERROR(IF(ISBLANK(Current_DTE!E42),INDEX(Minutes_by_use_case!$B$2:$B$9,MATCH($B42,Minutes_by_use_case!$A$2:$A$9,0)),Current_DTE!E42),"-")</f>
        <v>171572.29579277776</v>
      </c>
      <c r="F42" s="116">
        <f>IFERROR(IF(ISBLANK(Current_DTE!F42),INDEX(Minutes_by_use_case!$B$2:$B$9,MATCH($B42,Minutes_by_use_case!$A$2:$A$9,0)),Current_DTE!F42),"-")</f>
        <v>171572.29579277776</v>
      </c>
      <c r="G42" s="116">
        <f>IFERROR(IF(ISBLANK(Current_DTE!G42),INDEX(Minutes_by_use_case!$B$2:$B$9,MATCH($B42,Minutes_by_use_case!$A$2:$A$9,0)),Current_DTE!G42),"-")</f>
        <v>171572.29579277776</v>
      </c>
      <c r="H42" s="116">
        <f>IFERROR(IF(ISBLANK(Current_DTE!H42),INDEX(Minutes_by_use_case!$B$2:$B$9,MATCH($B42,Minutes_by_use_case!$A$2:$A$9,0)),Current_DTE!H42),"-")</f>
        <v>171572.29579277776</v>
      </c>
      <c r="I42" s="116">
        <f>IFERROR(IF(ISBLANK(Current_DTE!I42),INDEX(Minutes_by_use_case!$B$2:$B$9,MATCH($B42,Minutes_by_use_case!$A$2:$A$9,0)),Current_DTE!I42),"-")</f>
        <v>171572.29579277776</v>
      </c>
      <c r="J42" s="116">
        <f>IFERROR(IF(ISBLANK(Current_DTE!J42),INDEX(Minutes_by_use_case!$B$2:$B$9,MATCH($B42,Minutes_by_use_case!$A$2:$A$9,0)),Current_DTE!J42),"-")</f>
        <v>171572.29579277776</v>
      </c>
      <c r="K42" s="116">
        <f>IFERROR(IF(ISBLANK(Current_DTE!K42),INDEX(Minutes_by_use_case!$B$2:$B$9,MATCH($B42,Minutes_by_use_case!$A$2:$A$9,0)),Current_DTE!K42),"-")</f>
        <v>171572.29579277776</v>
      </c>
      <c r="L42" s="116">
        <f>IFERROR(IF(ISBLANK(Current_DTE!L42),INDEX(Minutes_by_use_case!$B$2:$B$9,MATCH($B42,Minutes_by_use_case!$A$2:$A$9,0)),Current_DTE!L42),"-")</f>
        <v>171572.29579277776</v>
      </c>
      <c r="M42" s="116">
        <f>IFERROR(IF(ISBLANK(Current_DTE!M42),INDEX(Minutes_by_use_case!$B$2:$B$9,MATCH($B42,Minutes_by_use_case!$A$2:$A$9,0)),Current_DTE!M42),"-")</f>
        <v>171572.29579277776</v>
      </c>
      <c r="N42" s="116">
        <f>IFERROR(IF(ISBLANK(Current_DTE!N42),INDEX(Minutes_by_use_case!$B$2:$B$9,MATCH($B42,Minutes_by_use_case!$A$2:$A$9,0)),Current_DTE!N42),"-")</f>
        <v>171572.29579277776</v>
      </c>
      <c r="O42" s="116">
        <f>IFERROR(IF(ISBLANK(Current_DTE!O42),INDEX(Minutes_by_use_case!$B$2:$B$9,MATCH($B42,Minutes_by_use_case!$A$2:$A$9,0)),Current_DTE!O42),"-")</f>
        <v>171572.29579277776</v>
      </c>
      <c r="P42" s="116">
        <f>IFERROR(IF(ISBLANK(Current_DTE!P42),INDEX(Minutes_by_use_case!$B$2:$B$9,MATCH($B42,Minutes_by_use_case!$A$2:$A$9,0)),Current_DTE!P42),"-")</f>
        <v>171572.29579277776</v>
      </c>
      <c r="Q42" s="116">
        <f>IFERROR(IF(ISBLANK(Current_DTE!Q42),INDEX(Minutes_by_use_case!$B$2:$B$9,MATCH($B42,Minutes_by_use_case!$A$2:$A$9,0)),Current_DTE!Q42),"-")</f>
        <v>171572.29579277776</v>
      </c>
      <c r="R42" s="116">
        <f>IFERROR(IF(ISBLANK(Current_DTE!R42),INDEX(Minutes_by_use_case!$B$2:$B$9,MATCH($B42,Minutes_by_use_case!$A$2:$A$9,0)),Current_DTE!R42),"-")</f>
        <v>171572.29579277776</v>
      </c>
      <c r="S42" s="116">
        <f>IFERROR(IF(ISBLANK(Current_DTE!S42),INDEX(Minutes_by_use_case!$B$2:$B$9,MATCH($B42,Minutes_by_use_case!$A$2:$A$9,0)),Current_DTE!S42),"-")</f>
        <v>171572.29579277776</v>
      </c>
      <c r="T42" s="116">
        <f>IFERROR(IF(ISBLANK(Current_DTE!T42),INDEX(Minutes_by_use_case!$B$2:$B$9,MATCH($B42,Minutes_by_use_case!$A$2:$A$9,0)),Current_DTE!T42),"-")</f>
        <v>171572.29579277776</v>
      </c>
      <c r="U42" s="116">
        <f>IFERROR(IF(ISBLANK(Current_DTE!U42),INDEX(Minutes_by_use_case!$B$2:$B$9,MATCH($B42,Minutes_by_use_case!$A$2:$A$9,0)),Current_DTE!U42),"-")</f>
        <v>171572.29579277776</v>
      </c>
      <c r="V42" s="116">
        <f>IFERROR(IF(ISBLANK(Current_DTE!V42),INDEX(Minutes_by_use_case!$B$2:$B$9,MATCH($B42,Minutes_by_use_case!$A$2:$A$9,0)),Current_DTE!V42),"-")</f>
        <v>171572.29579277776</v>
      </c>
      <c r="W42" s="116">
        <f>IFERROR(IF(ISBLANK(Current_DTE!W42),INDEX(Minutes_by_use_case!$B$2:$B$9,MATCH($B42,Minutes_by_use_case!$A$2:$A$9,0)),Current_DTE!W42),"-")</f>
        <v>171572.29579277776</v>
      </c>
    </row>
    <row r="43" spans="1:23" x14ac:dyDescent="0.3">
      <c r="A43" s="44" t="s">
        <v>79</v>
      </c>
      <c r="B43" s="45" t="s">
        <v>61</v>
      </c>
      <c r="C43" s="46"/>
      <c r="D43" s="116" t="str">
        <f>IFERROR(IF(ISBLANK(Current_DTE!D43),INDEX(Minutes_by_use_case!$B$2:$B$9,MATCH($B43,Minutes_by_use_case!$A$2:$A$9,0)),Current_DTE!D43),"-")</f>
        <v>-</v>
      </c>
      <c r="E43" s="116" t="str">
        <f>IFERROR(IF(ISBLANK(Current_DTE!E43),INDEX(Minutes_by_use_case!$B$2:$B$9,MATCH($B43,Minutes_by_use_case!$A$2:$A$9,0)),Current_DTE!E43),"-")</f>
        <v>-</v>
      </c>
      <c r="F43" s="116" t="str">
        <f>IFERROR(IF(ISBLANK(Current_DTE!F43),INDEX(Minutes_by_use_case!$B$2:$B$9,MATCH($B43,Minutes_by_use_case!$A$2:$A$9,0)),Current_DTE!F43),"-")</f>
        <v>-</v>
      </c>
      <c r="G43" s="116" t="str">
        <f>IFERROR(IF(ISBLANK(Current_DTE!G43),INDEX(Minutes_by_use_case!$B$2:$B$9,MATCH($B43,Minutes_by_use_case!$A$2:$A$9,0)),Current_DTE!G43),"-")</f>
        <v>-</v>
      </c>
      <c r="H43" s="116" t="str">
        <f>IFERROR(IF(ISBLANK(Current_DTE!H43),INDEX(Minutes_by_use_case!$B$2:$B$9,MATCH($B43,Minutes_by_use_case!$A$2:$A$9,0)),Current_DTE!H43),"-")</f>
        <v>-</v>
      </c>
      <c r="I43" s="116" t="str">
        <f>IFERROR(IF(ISBLANK(Current_DTE!I43),INDEX(Minutes_by_use_case!$B$2:$B$9,MATCH($B43,Minutes_by_use_case!$A$2:$A$9,0)),Current_DTE!I43),"-")</f>
        <v>-</v>
      </c>
      <c r="J43" s="116" t="str">
        <f>IFERROR(IF(ISBLANK(Current_DTE!J43),INDEX(Minutes_by_use_case!$B$2:$B$9,MATCH($B43,Minutes_by_use_case!$A$2:$A$9,0)),Current_DTE!J43),"-")</f>
        <v>-</v>
      </c>
      <c r="K43" s="116" t="str">
        <f>IFERROR(IF(ISBLANK(Current_DTE!K43),INDEX(Minutes_by_use_case!$B$2:$B$9,MATCH($B43,Minutes_by_use_case!$A$2:$A$9,0)),Current_DTE!K43),"-")</f>
        <v>-</v>
      </c>
      <c r="L43" s="116" t="str">
        <f>IFERROR(IF(ISBLANK(Current_DTE!L43),INDEX(Minutes_by_use_case!$B$2:$B$9,MATCH($B43,Minutes_by_use_case!$A$2:$A$9,0)),Current_DTE!L43),"-")</f>
        <v>-</v>
      </c>
      <c r="M43" s="116" t="str">
        <f>IFERROR(IF(ISBLANK(Current_DTE!M43),INDEX(Minutes_by_use_case!$B$2:$B$9,MATCH($B43,Minutes_by_use_case!$A$2:$A$9,0)),Current_DTE!M43),"-")</f>
        <v>-</v>
      </c>
      <c r="N43" s="116" t="str">
        <f>IFERROR(IF(ISBLANK(Current_DTE!N43),INDEX(Minutes_by_use_case!$B$2:$B$9,MATCH($B43,Minutes_by_use_case!$A$2:$A$9,0)),Current_DTE!N43),"-")</f>
        <v>-</v>
      </c>
      <c r="O43" s="116" t="str">
        <f>IFERROR(IF(ISBLANK(Current_DTE!O43),INDEX(Minutes_by_use_case!$B$2:$B$9,MATCH($B43,Minutes_by_use_case!$A$2:$A$9,0)),Current_DTE!O43),"-")</f>
        <v>-</v>
      </c>
      <c r="P43" s="116" t="str">
        <f>IFERROR(IF(ISBLANK(Current_DTE!P43),INDEX(Minutes_by_use_case!$B$2:$B$9,MATCH($B43,Minutes_by_use_case!$A$2:$A$9,0)),Current_DTE!P43),"-")</f>
        <v>-</v>
      </c>
      <c r="Q43" s="116" t="str">
        <f>IFERROR(IF(ISBLANK(Current_DTE!Q43),INDEX(Minutes_by_use_case!$B$2:$B$9,MATCH($B43,Minutes_by_use_case!$A$2:$A$9,0)),Current_DTE!Q43),"-")</f>
        <v>-</v>
      </c>
      <c r="R43" s="116" t="str">
        <f>IFERROR(IF(ISBLANK(Current_DTE!R43),INDEX(Minutes_by_use_case!$B$2:$B$9,MATCH($B43,Minutes_by_use_case!$A$2:$A$9,0)),Current_DTE!R43),"-")</f>
        <v>-</v>
      </c>
      <c r="S43" s="116" t="str">
        <f>IFERROR(IF(ISBLANK(Current_DTE!S43),INDEX(Minutes_by_use_case!$B$2:$B$9,MATCH($B43,Minutes_by_use_case!$A$2:$A$9,0)),Current_DTE!S43),"-")</f>
        <v>-</v>
      </c>
      <c r="T43" s="116" t="str">
        <f>IFERROR(IF(ISBLANK(Current_DTE!T43),INDEX(Minutes_by_use_case!$B$2:$B$9,MATCH($B43,Minutes_by_use_case!$A$2:$A$9,0)),Current_DTE!T43),"-")</f>
        <v>-</v>
      </c>
      <c r="U43" s="116" t="str">
        <f>IFERROR(IF(ISBLANK(Current_DTE!U43),INDEX(Minutes_by_use_case!$B$2:$B$9,MATCH($B43,Minutes_by_use_case!$A$2:$A$9,0)),Current_DTE!U43),"-")</f>
        <v>-</v>
      </c>
      <c r="V43" s="116" t="str">
        <f>IFERROR(IF(ISBLANK(Current_DTE!V43),INDEX(Minutes_by_use_case!$B$2:$B$9,MATCH($B43,Minutes_by_use_case!$A$2:$A$9,0)),Current_DTE!V43),"-")</f>
        <v>-</v>
      </c>
      <c r="W43" s="116" t="str">
        <f>IFERROR(IF(ISBLANK(Current_DTE!W43),INDEX(Minutes_by_use_case!$B$2:$B$9,MATCH($B43,Minutes_by_use_case!$A$2:$A$9,0)),Current_DTE!W43),"-")</f>
        <v>-</v>
      </c>
    </row>
    <row r="44" spans="1:23" x14ac:dyDescent="0.3">
      <c r="A44" s="44" t="s">
        <v>80</v>
      </c>
      <c r="B44" s="45" t="s">
        <v>56</v>
      </c>
      <c r="C44" s="46" t="s">
        <v>88</v>
      </c>
      <c r="D44" s="116">
        <f>IFERROR(IF(ISBLANK(Current_DTE!D44),INDEX(Minutes_by_use_case!$B$2:$B$9,MATCH($B44,Minutes_by_use_case!$A$2:$A$9,0)),Current_DTE!D44),"-")</f>
        <v>3017.8666666666668</v>
      </c>
      <c r="E44" s="116">
        <f>IFERROR(IF(ISBLANK(Current_DTE!E44),INDEX(Minutes_by_use_case!$B$2:$B$9,MATCH($B44,Minutes_by_use_case!$A$2:$A$9,0)),Current_DTE!E44),"-")</f>
        <v>3078.4611111111108</v>
      </c>
      <c r="F44" s="116">
        <f>IFERROR(IF(ISBLANK(Current_DTE!F44),INDEX(Minutes_by_use_case!$B$2:$B$9,MATCH($B44,Minutes_by_use_case!$A$2:$A$9,0)),Current_DTE!F44),"-")</f>
        <v>2765.7895222222219</v>
      </c>
      <c r="G44" s="116">
        <f>IFERROR(IF(ISBLANK(Current_DTE!G44),INDEX(Minutes_by_use_case!$B$2:$B$9,MATCH($B44,Minutes_by_use_case!$A$2:$A$9,0)),Current_DTE!G44),"-")</f>
        <v>3000.2460561111111</v>
      </c>
      <c r="H44" s="116">
        <f>IFERROR(IF(ISBLANK(Current_DTE!H44),INDEX(Minutes_by_use_case!$B$2:$B$9,MATCH($B44,Minutes_by_use_case!$A$2:$A$9,0)),Current_DTE!H44),"-")</f>
        <v>3000.2460561111111</v>
      </c>
      <c r="I44" s="116">
        <f>IFERROR(IF(ISBLANK(Current_DTE!I44),INDEX(Minutes_by_use_case!$B$2:$B$9,MATCH($B44,Minutes_by_use_case!$A$2:$A$9,0)),Current_DTE!I44),"-")</f>
        <v>3000.2460561111111</v>
      </c>
      <c r="J44" s="116">
        <f>IFERROR(IF(ISBLANK(Current_DTE!J44),INDEX(Minutes_by_use_case!$B$2:$B$9,MATCH($B44,Minutes_by_use_case!$A$2:$A$9,0)),Current_DTE!J44),"-")</f>
        <v>3000.2460561111111</v>
      </c>
      <c r="K44" s="116">
        <f>IFERROR(IF(ISBLANK(Current_DTE!K44),INDEX(Minutes_by_use_case!$B$2:$B$9,MATCH($B44,Minutes_by_use_case!$A$2:$A$9,0)),Current_DTE!K44),"-")</f>
        <v>3000.2460561111111</v>
      </c>
      <c r="L44" s="116">
        <f>IFERROR(IF(ISBLANK(Current_DTE!L44),INDEX(Minutes_by_use_case!$B$2:$B$9,MATCH($B44,Minutes_by_use_case!$A$2:$A$9,0)),Current_DTE!L44),"-")</f>
        <v>3000.2460561111111</v>
      </c>
      <c r="M44" s="116">
        <f>IFERROR(IF(ISBLANK(Current_DTE!M44),INDEX(Minutes_by_use_case!$B$2:$B$9,MATCH($B44,Minutes_by_use_case!$A$2:$A$9,0)),Current_DTE!M44),"-")</f>
        <v>3000.2460561111111</v>
      </c>
      <c r="N44" s="116">
        <f>IFERROR(IF(ISBLANK(Current_DTE!N44),INDEX(Minutes_by_use_case!$B$2:$B$9,MATCH($B44,Minutes_by_use_case!$A$2:$A$9,0)),Current_DTE!N44),"-")</f>
        <v>3000.2460561111111</v>
      </c>
      <c r="O44" s="116">
        <f>IFERROR(IF(ISBLANK(Current_DTE!O44),INDEX(Minutes_by_use_case!$B$2:$B$9,MATCH($B44,Minutes_by_use_case!$A$2:$A$9,0)),Current_DTE!O44),"-")</f>
        <v>3000.2460561111111</v>
      </c>
      <c r="P44" s="116">
        <f>IFERROR(IF(ISBLANK(Current_DTE!P44),INDEX(Minutes_by_use_case!$B$2:$B$9,MATCH($B44,Minutes_by_use_case!$A$2:$A$9,0)),Current_DTE!P44),"-")</f>
        <v>3000.2460561111111</v>
      </c>
      <c r="Q44" s="116">
        <f>IFERROR(IF(ISBLANK(Current_DTE!Q44),INDEX(Minutes_by_use_case!$B$2:$B$9,MATCH($B44,Minutes_by_use_case!$A$2:$A$9,0)),Current_DTE!Q44),"-")</f>
        <v>3000.2460561111111</v>
      </c>
      <c r="R44" s="116">
        <f>IFERROR(IF(ISBLANK(Current_DTE!R44),INDEX(Minutes_by_use_case!$B$2:$B$9,MATCH($B44,Minutes_by_use_case!$A$2:$A$9,0)),Current_DTE!R44),"-")</f>
        <v>3000.2460561111111</v>
      </c>
      <c r="S44" s="116">
        <f>IFERROR(IF(ISBLANK(Current_DTE!S44),INDEX(Minutes_by_use_case!$B$2:$B$9,MATCH($B44,Minutes_by_use_case!$A$2:$A$9,0)),Current_DTE!S44),"-")</f>
        <v>3000.2460561111111</v>
      </c>
      <c r="T44" s="116">
        <f>IFERROR(IF(ISBLANK(Current_DTE!T44),INDEX(Minutes_by_use_case!$B$2:$B$9,MATCH($B44,Minutes_by_use_case!$A$2:$A$9,0)),Current_DTE!T44),"-")</f>
        <v>3000.2460561111111</v>
      </c>
      <c r="U44" s="116">
        <f>IFERROR(IF(ISBLANK(Current_DTE!U44),INDEX(Minutes_by_use_case!$B$2:$B$9,MATCH($B44,Minutes_by_use_case!$A$2:$A$9,0)),Current_DTE!U44),"-")</f>
        <v>3000.2460561111111</v>
      </c>
      <c r="V44" s="116">
        <f>IFERROR(IF(ISBLANK(Current_DTE!V44),INDEX(Minutes_by_use_case!$B$2:$B$9,MATCH($B44,Minutes_by_use_case!$A$2:$A$9,0)),Current_DTE!V44),"-")</f>
        <v>3000.2460561111111</v>
      </c>
      <c r="W44" s="116">
        <f>IFERROR(IF(ISBLANK(Current_DTE!W44),INDEX(Minutes_by_use_case!$B$2:$B$9,MATCH($B44,Minutes_by_use_case!$A$2:$A$9,0)),Current_DTE!W44),"-")</f>
        <v>3000.2460561111111</v>
      </c>
    </row>
    <row r="45" spans="1:23" x14ac:dyDescent="0.3">
      <c r="A45" s="44" t="s">
        <v>50</v>
      </c>
      <c r="B45" s="45" t="s">
        <v>55</v>
      </c>
      <c r="C45" s="46"/>
      <c r="D45" s="116">
        <f>IFERROR(IF(ISBLANK(Current_DTE!D45),INDEX(Minutes_by_use_case!$B$2:$B$9,MATCH($B45,Minutes_by_use_case!$A$2:$A$9,0)),Current_DTE!D45),"-")</f>
        <v>2140.4341038095235</v>
      </c>
      <c r="E45" s="116">
        <f>IFERROR(IF(ISBLANK(Current_DTE!E45),INDEX(Minutes_by_use_case!$B$2:$B$9,MATCH($B45,Minutes_by_use_case!$A$2:$A$9,0)),Current_DTE!E45),"-")</f>
        <v>2140.4341038095235</v>
      </c>
      <c r="F45" s="116">
        <f>IFERROR(IF(ISBLANK(Current_DTE!F45),INDEX(Minutes_by_use_case!$B$2:$B$9,MATCH($B45,Minutes_by_use_case!$A$2:$A$9,0)),Current_DTE!F45),"-")</f>
        <v>2140.4341038095235</v>
      </c>
      <c r="G45" s="116">
        <f>IFERROR(IF(ISBLANK(Current_DTE!G45),INDEX(Minutes_by_use_case!$B$2:$B$9,MATCH($B45,Minutes_by_use_case!$A$2:$A$9,0)),Current_DTE!G45),"-")</f>
        <v>2140.4341038095235</v>
      </c>
      <c r="H45" s="116">
        <f>IFERROR(IF(ISBLANK(Current_DTE!H45),INDEX(Minutes_by_use_case!$B$2:$B$9,MATCH($B45,Minutes_by_use_case!$A$2:$A$9,0)),Current_DTE!H45),"-")</f>
        <v>2140.4341038095235</v>
      </c>
      <c r="I45" s="116">
        <f>IFERROR(IF(ISBLANK(Current_DTE!I45),INDEX(Minutes_by_use_case!$B$2:$B$9,MATCH($B45,Minutes_by_use_case!$A$2:$A$9,0)),Current_DTE!I45),"-")</f>
        <v>2140.4341038095235</v>
      </c>
      <c r="J45" s="116">
        <f>IFERROR(IF(ISBLANK(Current_DTE!J45),INDEX(Minutes_by_use_case!$B$2:$B$9,MATCH($B45,Minutes_by_use_case!$A$2:$A$9,0)),Current_DTE!J45),"-")</f>
        <v>2140.4341038095235</v>
      </c>
      <c r="K45" s="116">
        <f>IFERROR(IF(ISBLANK(Current_DTE!K45),INDEX(Minutes_by_use_case!$B$2:$B$9,MATCH($B45,Minutes_by_use_case!$A$2:$A$9,0)),Current_DTE!K45),"-")</f>
        <v>2140.4341038095235</v>
      </c>
      <c r="L45" s="116">
        <f>IFERROR(IF(ISBLANK(Current_DTE!L45),INDEX(Minutes_by_use_case!$B$2:$B$9,MATCH($B45,Minutes_by_use_case!$A$2:$A$9,0)),Current_DTE!L45),"-")</f>
        <v>2140.4341038095235</v>
      </c>
      <c r="M45" s="116">
        <f>IFERROR(IF(ISBLANK(Current_DTE!M45),INDEX(Minutes_by_use_case!$B$2:$B$9,MATCH($B45,Minutes_by_use_case!$A$2:$A$9,0)),Current_DTE!M45),"-")</f>
        <v>2140.4341038095235</v>
      </c>
      <c r="N45" s="116">
        <f>IFERROR(IF(ISBLANK(Current_DTE!N45),INDEX(Minutes_by_use_case!$B$2:$B$9,MATCH($B45,Minutes_by_use_case!$A$2:$A$9,0)),Current_DTE!N45),"-")</f>
        <v>2140.4341038095235</v>
      </c>
      <c r="O45" s="116">
        <f>IFERROR(IF(ISBLANK(Current_DTE!O45),INDEX(Minutes_by_use_case!$B$2:$B$9,MATCH($B45,Minutes_by_use_case!$A$2:$A$9,0)),Current_DTE!O45),"-")</f>
        <v>2140.4341038095235</v>
      </c>
      <c r="P45" s="116">
        <f>IFERROR(IF(ISBLANK(Current_DTE!P45),INDEX(Minutes_by_use_case!$B$2:$B$9,MATCH($B45,Minutes_by_use_case!$A$2:$A$9,0)),Current_DTE!P45),"-")</f>
        <v>2140.4341038095235</v>
      </c>
      <c r="Q45" s="116">
        <f>IFERROR(IF(ISBLANK(Current_DTE!Q45),INDEX(Minutes_by_use_case!$B$2:$B$9,MATCH($B45,Minutes_by_use_case!$A$2:$A$9,0)),Current_DTE!Q45),"-")</f>
        <v>2140.4341038095235</v>
      </c>
      <c r="R45" s="116">
        <f>IFERROR(IF(ISBLANK(Current_DTE!R45),INDEX(Minutes_by_use_case!$B$2:$B$9,MATCH($B45,Minutes_by_use_case!$A$2:$A$9,0)),Current_DTE!R45),"-")</f>
        <v>2140.4341038095235</v>
      </c>
      <c r="S45" s="116">
        <f>IFERROR(IF(ISBLANK(Current_DTE!S45),INDEX(Minutes_by_use_case!$B$2:$B$9,MATCH($B45,Minutes_by_use_case!$A$2:$A$9,0)),Current_DTE!S45),"-")</f>
        <v>2140.4341038095235</v>
      </c>
      <c r="T45" s="116">
        <f>IFERROR(IF(ISBLANK(Current_DTE!T45),INDEX(Minutes_by_use_case!$B$2:$B$9,MATCH($B45,Minutes_by_use_case!$A$2:$A$9,0)),Current_DTE!T45),"-")</f>
        <v>2140.4341038095235</v>
      </c>
      <c r="U45" s="116">
        <f>IFERROR(IF(ISBLANK(Current_DTE!U45),INDEX(Minutes_by_use_case!$B$2:$B$9,MATCH($B45,Minutes_by_use_case!$A$2:$A$9,0)),Current_DTE!U45),"-")</f>
        <v>2140.4341038095235</v>
      </c>
      <c r="V45" s="116">
        <f>IFERROR(IF(ISBLANK(Current_DTE!V45),INDEX(Minutes_by_use_case!$B$2:$B$9,MATCH($B45,Minutes_by_use_case!$A$2:$A$9,0)),Current_DTE!V45),"-")</f>
        <v>2140.4341038095235</v>
      </c>
      <c r="W45" s="116">
        <f>IFERROR(IF(ISBLANK(Current_DTE!W45),INDEX(Minutes_by_use_case!$B$2:$B$9,MATCH($B45,Minutes_by_use_case!$A$2:$A$9,0)),Current_DTE!W45),"-")</f>
        <v>2140.4341038095235</v>
      </c>
    </row>
    <row r="46" spans="1:23" x14ac:dyDescent="0.3">
      <c r="A46" s="44" t="s">
        <v>51</v>
      </c>
      <c r="B46" s="45" t="s">
        <v>55</v>
      </c>
      <c r="C46" s="46"/>
      <c r="D46" s="116">
        <f>IFERROR(IF(ISBLANK(Current_DTE!D46),INDEX(Minutes_by_use_case!$B$2:$B$9,MATCH($B46,Minutes_by_use_case!$A$2:$A$9,0)),Current_DTE!D46),"-")</f>
        <v>2140.4341038095235</v>
      </c>
      <c r="E46" s="116">
        <f>IFERROR(IF(ISBLANK(Current_DTE!E46),INDEX(Minutes_by_use_case!$B$2:$B$9,MATCH($B46,Minutes_by_use_case!$A$2:$A$9,0)),Current_DTE!E46),"-")</f>
        <v>2140.4341038095235</v>
      </c>
      <c r="F46" s="116">
        <f>IFERROR(IF(ISBLANK(Current_DTE!F46),INDEX(Minutes_by_use_case!$B$2:$B$9,MATCH($B46,Minutes_by_use_case!$A$2:$A$9,0)),Current_DTE!F46),"-")</f>
        <v>2140.4341038095235</v>
      </c>
      <c r="G46" s="116">
        <f>IFERROR(IF(ISBLANK(Current_DTE!G46),INDEX(Minutes_by_use_case!$B$2:$B$9,MATCH($B46,Minutes_by_use_case!$A$2:$A$9,0)),Current_DTE!G46),"-")</f>
        <v>2140.4341038095235</v>
      </c>
      <c r="H46" s="116">
        <f>IFERROR(IF(ISBLANK(Current_DTE!H46),INDEX(Minutes_by_use_case!$B$2:$B$9,MATCH($B46,Minutes_by_use_case!$A$2:$A$9,0)),Current_DTE!H46),"-")</f>
        <v>2140.4341038095235</v>
      </c>
      <c r="I46" s="116">
        <f>IFERROR(IF(ISBLANK(Current_DTE!I46),INDEX(Minutes_by_use_case!$B$2:$B$9,MATCH($B46,Minutes_by_use_case!$A$2:$A$9,0)),Current_DTE!I46),"-")</f>
        <v>2140.4341038095235</v>
      </c>
      <c r="J46" s="116">
        <f>IFERROR(IF(ISBLANK(Current_DTE!J46),INDEX(Minutes_by_use_case!$B$2:$B$9,MATCH($B46,Minutes_by_use_case!$A$2:$A$9,0)),Current_DTE!J46),"-")</f>
        <v>2140.4341038095235</v>
      </c>
      <c r="K46" s="116">
        <f>IFERROR(IF(ISBLANK(Current_DTE!K46),INDEX(Minutes_by_use_case!$B$2:$B$9,MATCH($B46,Minutes_by_use_case!$A$2:$A$9,0)),Current_DTE!K46),"-")</f>
        <v>2140.4341038095235</v>
      </c>
      <c r="L46" s="116">
        <f>IFERROR(IF(ISBLANK(Current_DTE!L46),INDEX(Minutes_by_use_case!$B$2:$B$9,MATCH($B46,Minutes_by_use_case!$A$2:$A$9,0)),Current_DTE!L46),"-")</f>
        <v>2140.4341038095235</v>
      </c>
      <c r="M46" s="116">
        <f>IFERROR(IF(ISBLANK(Current_DTE!M46),INDEX(Minutes_by_use_case!$B$2:$B$9,MATCH($B46,Minutes_by_use_case!$A$2:$A$9,0)),Current_DTE!M46),"-")</f>
        <v>2140.4341038095235</v>
      </c>
      <c r="N46" s="116">
        <f>IFERROR(IF(ISBLANK(Current_DTE!N46),INDEX(Minutes_by_use_case!$B$2:$B$9,MATCH($B46,Minutes_by_use_case!$A$2:$A$9,0)),Current_DTE!N46),"-")</f>
        <v>2140.4341038095235</v>
      </c>
      <c r="O46" s="116">
        <f>IFERROR(IF(ISBLANK(Current_DTE!O46),INDEX(Minutes_by_use_case!$B$2:$B$9,MATCH($B46,Minutes_by_use_case!$A$2:$A$9,0)),Current_DTE!O46),"-")</f>
        <v>2140.4341038095235</v>
      </c>
      <c r="P46" s="116">
        <f>IFERROR(IF(ISBLANK(Current_DTE!P46),INDEX(Minutes_by_use_case!$B$2:$B$9,MATCH($B46,Minutes_by_use_case!$A$2:$A$9,0)),Current_DTE!P46),"-")</f>
        <v>2140.4341038095235</v>
      </c>
      <c r="Q46" s="116">
        <f>IFERROR(IF(ISBLANK(Current_DTE!Q46),INDEX(Minutes_by_use_case!$B$2:$B$9,MATCH($B46,Minutes_by_use_case!$A$2:$A$9,0)),Current_DTE!Q46),"-")</f>
        <v>2140.4341038095235</v>
      </c>
      <c r="R46" s="116">
        <f>IFERROR(IF(ISBLANK(Current_DTE!R46),INDEX(Minutes_by_use_case!$B$2:$B$9,MATCH($B46,Minutes_by_use_case!$A$2:$A$9,0)),Current_DTE!R46),"-")</f>
        <v>2140.4341038095235</v>
      </c>
      <c r="S46" s="116">
        <f>IFERROR(IF(ISBLANK(Current_DTE!S46),INDEX(Minutes_by_use_case!$B$2:$B$9,MATCH($B46,Minutes_by_use_case!$A$2:$A$9,0)),Current_DTE!S46),"-")</f>
        <v>2140.4341038095235</v>
      </c>
      <c r="T46" s="116">
        <f>IFERROR(IF(ISBLANK(Current_DTE!T46),INDEX(Minutes_by_use_case!$B$2:$B$9,MATCH($B46,Minutes_by_use_case!$A$2:$A$9,0)),Current_DTE!T46),"-")</f>
        <v>2140.4341038095235</v>
      </c>
      <c r="U46" s="116">
        <f>IFERROR(IF(ISBLANK(Current_DTE!U46),INDEX(Minutes_by_use_case!$B$2:$B$9,MATCH($B46,Minutes_by_use_case!$A$2:$A$9,0)),Current_DTE!U46),"-")</f>
        <v>2140.4341038095235</v>
      </c>
      <c r="V46" s="116">
        <f>IFERROR(IF(ISBLANK(Current_DTE!V46),INDEX(Minutes_by_use_case!$B$2:$B$9,MATCH($B46,Minutes_by_use_case!$A$2:$A$9,0)),Current_DTE!V46),"-")</f>
        <v>2140.4341038095235</v>
      </c>
      <c r="W46" s="116">
        <f>IFERROR(IF(ISBLANK(Current_DTE!W46),INDEX(Minutes_by_use_case!$B$2:$B$9,MATCH($B46,Minutes_by_use_case!$A$2:$A$9,0)),Current_DTE!W46),"-")</f>
        <v>2140.4341038095235</v>
      </c>
    </row>
    <row r="47" spans="1:23" x14ac:dyDescent="0.3">
      <c r="A47" s="44" t="s">
        <v>52</v>
      </c>
      <c r="B47" s="45" t="s">
        <v>55</v>
      </c>
      <c r="C47" s="46"/>
      <c r="D47" s="116">
        <f>IFERROR(IF(ISBLANK(Current_DTE!D47),INDEX(Minutes_by_use_case!$B$2:$B$9,MATCH($B47,Minutes_by_use_case!$A$2:$A$9,0)),Current_DTE!D47),"-")</f>
        <v>2140.4341038095235</v>
      </c>
      <c r="E47" s="116">
        <f>IFERROR(IF(ISBLANK(Current_DTE!E47),INDEX(Minutes_by_use_case!$B$2:$B$9,MATCH($B47,Minutes_by_use_case!$A$2:$A$9,0)),Current_DTE!E47),"-")</f>
        <v>2140.4341038095235</v>
      </c>
      <c r="F47" s="116">
        <f>IFERROR(IF(ISBLANK(Current_DTE!F47),INDEX(Minutes_by_use_case!$B$2:$B$9,MATCH($B47,Minutes_by_use_case!$A$2:$A$9,0)),Current_DTE!F47),"-")</f>
        <v>2140.4341038095235</v>
      </c>
      <c r="G47" s="116">
        <f>IFERROR(IF(ISBLANK(Current_DTE!G47),INDEX(Minutes_by_use_case!$B$2:$B$9,MATCH($B47,Minutes_by_use_case!$A$2:$A$9,0)),Current_DTE!G47),"-")</f>
        <v>2140.4341038095235</v>
      </c>
      <c r="H47" s="116">
        <f>IFERROR(IF(ISBLANK(Current_DTE!H47),INDEX(Minutes_by_use_case!$B$2:$B$9,MATCH($B47,Minutes_by_use_case!$A$2:$A$9,0)),Current_DTE!H47),"-")</f>
        <v>2140.4341038095235</v>
      </c>
      <c r="I47" s="116">
        <f>IFERROR(IF(ISBLANK(Current_DTE!I47),INDEX(Minutes_by_use_case!$B$2:$B$9,MATCH($B47,Minutes_by_use_case!$A$2:$A$9,0)),Current_DTE!I47),"-")</f>
        <v>2140.4341038095235</v>
      </c>
      <c r="J47" s="116">
        <f>IFERROR(IF(ISBLANK(Current_DTE!J47),INDEX(Minutes_by_use_case!$B$2:$B$9,MATCH($B47,Minutes_by_use_case!$A$2:$A$9,0)),Current_DTE!J47),"-")</f>
        <v>2140.4341038095235</v>
      </c>
      <c r="K47" s="116">
        <f>IFERROR(IF(ISBLANK(Current_DTE!K47),INDEX(Minutes_by_use_case!$B$2:$B$9,MATCH($B47,Minutes_by_use_case!$A$2:$A$9,0)),Current_DTE!K47),"-")</f>
        <v>2140.4341038095235</v>
      </c>
      <c r="L47" s="116">
        <f>IFERROR(IF(ISBLANK(Current_DTE!L47),INDEX(Minutes_by_use_case!$B$2:$B$9,MATCH($B47,Minutes_by_use_case!$A$2:$A$9,0)),Current_DTE!L47),"-")</f>
        <v>2140.4341038095235</v>
      </c>
      <c r="M47" s="116">
        <f>IFERROR(IF(ISBLANK(Current_DTE!M47),INDEX(Minutes_by_use_case!$B$2:$B$9,MATCH($B47,Minutes_by_use_case!$A$2:$A$9,0)),Current_DTE!M47),"-")</f>
        <v>2140.4341038095235</v>
      </c>
      <c r="N47" s="116">
        <f>IFERROR(IF(ISBLANK(Current_DTE!N47),INDEX(Minutes_by_use_case!$B$2:$B$9,MATCH($B47,Minutes_by_use_case!$A$2:$A$9,0)),Current_DTE!N47),"-")</f>
        <v>2140.4341038095235</v>
      </c>
      <c r="O47" s="116">
        <f>IFERROR(IF(ISBLANK(Current_DTE!O47),INDEX(Minutes_by_use_case!$B$2:$B$9,MATCH($B47,Minutes_by_use_case!$A$2:$A$9,0)),Current_DTE!O47),"-")</f>
        <v>2140.4341038095235</v>
      </c>
      <c r="P47" s="116">
        <f>IFERROR(IF(ISBLANK(Current_DTE!P47),INDEX(Minutes_by_use_case!$B$2:$B$9,MATCH($B47,Minutes_by_use_case!$A$2:$A$9,0)),Current_DTE!P47),"-")</f>
        <v>2140.4341038095235</v>
      </c>
      <c r="Q47" s="116">
        <f>IFERROR(IF(ISBLANK(Current_DTE!Q47),INDEX(Minutes_by_use_case!$B$2:$B$9,MATCH($B47,Minutes_by_use_case!$A$2:$A$9,0)),Current_DTE!Q47),"-")</f>
        <v>2140.4341038095235</v>
      </c>
      <c r="R47" s="116">
        <f>IFERROR(IF(ISBLANK(Current_DTE!R47),INDEX(Minutes_by_use_case!$B$2:$B$9,MATCH($B47,Minutes_by_use_case!$A$2:$A$9,0)),Current_DTE!R47),"-")</f>
        <v>2140.4341038095235</v>
      </c>
      <c r="S47" s="116">
        <f>IFERROR(IF(ISBLANK(Current_DTE!S47),INDEX(Minutes_by_use_case!$B$2:$B$9,MATCH($B47,Minutes_by_use_case!$A$2:$A$9,0)),Current_DTE!S47),"-")</f>
        <v>2140.4341038095235</v>
      </c>
      <c r="T47" s="116">
        <f>IFERROR(IF(ISBLANK(Current_DTE!T47),INDEX(Minutes_by_use_case!$B$2:$B$9,MATCH($B47,Minutes_by_use_case!$A$2:$A$9,0)),Current_DTE!T47),"-")</f>
        <v>2140.4341038095235</v>
      </c>
      <c r="U47" s="116">
        <f>IFERROR(IF(ISBLANK(Current_DTE!U47),INDEX(Minutes_by_use_case!$B$2:$B$9,MATCH($B47,Minutes_by_use_case!$A$2:$A$9,0)),Current_DTE!U47),"-")</f>
        <v>2140.4341038095235</v>
      </c>
      <c r="V47" s="116">
        <f>IFERROR(IF(ISBLANK(Current_DTE!V47),INDEX(Minutes_by_use_case!$B$2:$B$9,MATCH($B47,Minutes_by_use_case!$A$2:$A$9,0)),Current_DTE!V47),"-")</f>
        <v>2140.4341038095235</v>
      </c>
      <c r="W47" s="116">
        <f>IFERROR(IF(ISBLANK(Current_DTE!W47),INDEX(Minutes_by_use_case!$B$2:$B$9,MATCH($B47,Minutes_by_use_case!$A$2:$A$9,0)),Current_DTE!W47),"-")</f>
        <v>2140.4341038095235</v>
      </c>
    </row>
    <row r="48" spans="1:23" x14ac:dyDescent="0.3">
      <c r="A48" s="44" t="s">
        <v>53</v>
      </c>
      <c r="B48" s="45" t="s">
        <v>56</v>
      </c>
      <c r="C48" s="46"/>
      <c r="D48" s="116">
        <f>IFERROR(IF(ISBLANK(Current_DTE!D48),INDEX(Minutes_by_use_case!$B$2:$B$9,MATCH($B48,Minutes_by_use_case!$A$2:$A$9,0)),Current_DTE!D48),"-")</f>
        <v>133409.35004928565</v>
      </c>
      <c r="E48" s="116">
        <f>IFERROR(IF(ISBLANK(Current_DTE!E48),INDEX(Minutes_by_use_case!$B$2:$B$9,MATCH($B48,Minutes_by_use_case!$A$2:$A$9,0)),Current_DTE!E48),"-")</f>
        <v>133409.35004928565</v>
      </c>
      <c r="F48" s="116">
        <f>IFERROR(IF(ISBLANK(Current_DTE!F48),INDEX(Minutes_by_use_case!$B$2:$B$9,MATCH($B48,Minutes_by_use_case!$A$2:$A$9,0)),Current_DTE!F48),"-")</f>
        <v>133409.35004928565</v>
      </c>
      <c r="G48" s="116">
        <f>IFERROR(IF(ISBLANK(Current_DTE!G48),INDEX(Minutes_by_use_case!$B$2:$B$9,MATCH($B48,Minutes_by_use_case!$A$2:$A$9,0)),Current_DTE!G48),"-")</f>
        <v>133409.35004928565</v>
      </c>
      <c r="H48" s="116">
        <f>IFERROR(IF(ISBLANK(Current_DTE!H48),INDEX(Minutes_by_use_case!$B$2:$B$9,MATCH($B48,Minutes_by_use_case!$A$2:$A$9,0)),Current_DTE!H48),"-")</f>
        <v>133409.35004928565</v>
      </c>
      <c r="I48" s="116">
        <f>IFERROR(IF(ISBLANK(Current_DTE!I48),INDEX(Minutes_by_use_case!$B$2:$B$9,MATCH($B48,Minutes_by_use_case!$A$2:$A$9,0)),Current_DTE!I48),"-")</f>
        <v>133409.35004928565</v>
      </c>
      <c r="J48" s="116">
        <f>IFERROR(IF(ISBLANK(Current_DTE!J48),INDEX(Minutes_by_use_case!$B$2:$B$9,MATCH($B48,Minutes_by_use_case!$A$2:$A$9,0)),Current_DTE!J48),"-")</f>
        <v>133409.35004928565</v>
      </c>
      <c r="K48" s="116">
        <f>IFERROR(IF(ISBLANK(Current_DTE!K48),INDEX(Minutes_by_use_case!$B$2:$B$9,MATCH($B48,Minutes_by_use_case!$A$2:$A$9,0)),Current_DTE!K48),"-")</f>
        <v>133409.35004928565</v>
      </c>
      <c r="L48" s="116">
        <f>IFERROR(IF(ISBLANK(Current_DTE!L48),INDEX(Minutes_by_use_case!$B$2:$B$9,MATCH($B48,Minutes_by_use_case!$A$2:$A$9,0)),Current_DTE!L48),"-")</f>
        <v>133409.35004928565</v>
      </c>
      <c r="M48" s="116">
        <f>IFERROR(IF(ISBLANK(Current_DTE!M48),INDEX(Minutes_by_use_case!$B$2:$B$9,MATCH($B48,Minutes_by_use_case!$A$2:$A$9,0)),Current_DTE!M48),"-")</f>
        <v>133409.35004928565</v>
      </c>
      <c r="N48" s="116">
        <f>IFERROR(IF(ISBLANK(Current_DTE!N48),INDEX(Minutes_by_use_case!$B$2:$B$9,MATCH($B48,Minutes_by_use_case!$A$2:$A$9,0)),Current_DTE!N48),"-")</f>
        <v>133409.35004928565</v>
      </c>
      <c r="O48" s="116">
        <f>IFERROR(IF(ISBLANK(Current_DTE!O48),INDEX(Minutes_by_use_case!$B$2:$B$9,MATCH($B48,Minutes_by_use_case!$A$2:$A$9,0)),Current_DTE!O48),"-")</f>
        <v>133409.35004928565</v>
      </c>
      <c r="P48" s="116">
        <f>IFERROR(IF(ISBLANK(Current_DTE!P48),INDEX(Minutes_by_use_case!$B$2:$B$9,MATCH($B48,Minutes_by_use_case!$A$2:$A$9,0)),Current_DTE!P48),"-")</f>
        <v>133409.35004928565</v>
      </c>
      <c r="Q48" s="116">
        <f>IFERROR(IF(ISBLANK(Current_DTE!Q48),INDEX(Minutes_by_use_case!$B$2:$B$9,MATCH($B48,Minutes_by_use_case!$A$2:$A$9,0)),Current_DTE!Q48),"-")</f>
        <v>133409.35004928565</v>
      </c>
      <c r="R48" s="116">
        <f>IFERROR(IF(ISBLANK(Current_DTE!R48),INDEX(Minutes_by_use_case!$B$2:$B$9,MATCH($B48,Minutes_by_use_case!$A$2:$A$9,0)),Current_DTE!R48),"-")</f>
        <v>133409.35004928565</v>
      </c>
      <c r="S48" s="116">
        <f>IFERROR(IF(ISBLANK(Current_DTE!S48),INDEX(Minutes_by_use_case!$B$2:$B$9,MATCH($B48,Minutes_by_use_case!$A$2:$A$9,0)),Current_DTE!S48),"-")</f>
        <v>133409.35004928565</v>
      </c>
      <c r="T48" s="116">
        <f>IFERROR(IF(ISBLANK(Current_DTE!T48),INDEX(Minutes_by_use_case!$B$2:$B$9,MATCH($B48,Minutes_by_use_case!$A$2:$A$9,0)),Current_DTE!T48),"-")</f>
        <v>133409.35004928565</v>
      </c>
      <c r="U48" s="116">
        <f>IFERROR(IF(ISBLANK(Current_DTE!U48),INDEX(Minutes_by_use_case!$B$2:$B$9,MATCH($B48,Minutes_by_use_case!$A$2:$A$9,0)),Current_DTE!U48),"-")</f>
        <v>133409.35004928565</v>
      </c>
      <c r="V48" s="116">
        <f>IFERROR(IF(ISBLANK(Current_DTE!V48),INDEX(Minutes_by_use_case!$B$2:$B$9,MATCH($B48,Minutes_by_use_case!$A$2:$A$9,0)),Current_DTE!V48),"-")</f>
        <v>133409.35004928565</v>
      </c>
      <c r="W48" s="116">
        <f>IFERROR(IF(ISBLANK(Current_DTE!W48),INDEX(Minutes_by_use_case!$B$2:$B$9,MATCH($B48,Minutes_by_use_case!$A$2:$A$9,0)),Current_DTE!W48),"-")</f>
        <v>133409.35004928565</v>
      </c>
    </row>
    <row r="49" spans="1:23" x14ac:dyDescent="0.3">
      <c r="A49" s="44" t="str">
        <f>lifespans_all!A49</f>
        <v>New</v>
      </c>
      <c r="B49" s="44" t="str">
        <f>lifespans_all!B49</f>
        <v>Human Space Flight</v>
      </c>
      <c r="C49" s="44" t="str">
        <f>lifespans_all!C49</f>
        <v>-</v>
      </c>
      <c r="D49" s="116">
        <f>IFERROR(IF(ISBLANK(Current_DTE!D49),INDEX(Minutes_by_use_case!$B$2:$B$9,MATCH($B49,Minutes_by_use_case!$A$2:$A$9,0)),Current_DTE!D49),"-")</f>
        <v>171572.29579277776</v>
      </c>
      <c r="E49" s="116">
        <f>IFERROR(IF(ISBLANK(Current_DTE!E49),INDEX(Minutes_by_use_case!$B$2:$B$9,MATCH($B49,Minutes_by_use_case!$A$2:$A$9,0)),Current_DTE!E49),"-")</f>
        <v>171572.29579277776</v>
      </c>
      <c r="F49" s="116">
        <f>IFERROR(IF(ISBLANK(Current_DTE!F49),INDEX(Minutes_by_use_case!$B$2:$B$9,MATCH($B49,Minutes_by_use_case!$A$2:$A$9,0)),Current_DTE!F49),"-")</f>
        <v>171572.29579277776</v>
      </c>
      <c r="G49" s="116">
        <f>IFERROR(IF(ISBLANK(Current_DTE!G49),INDEX(Minutes_by_use_case!$B$2:$B$9,MATCH($B49,Minutes_by_use_case!$A$2:$A$9,0)),Current_DTE!G49),"-")</f>
        <v>171572.29579277776</v>
      </c>
      <c r="H49" s="116">
        <f>IFERROR(IF(ISBLANK(Current_DTE!H49),INDEX(Minutes_by_use_case!$B$2:$B$9,MATCH($B49,Minutes_by_use_case!$A$2:$A$9,0)),Current_DTE!H49),"-")</f>
        <v>171572.29579277776</v>
      </c>
      <c r="I49" s="116">
        <f>IFERROR(IF(ISBLANK(Current_DTE!I49),INDEX(Minutes_by_use_case!$B$2:$B$9,MATCH($B49,Minutes_by_use_case!$A$2:$A$9,0)),Current_DTE!I49),"-")</f>
        <v>171572.29579277776</v>
      </c>
      <c r="J49" s="116">
        <f>IFERROR(IF(ISBLANK(Current_DTE!J49),INDEX(Minutes_by_use_case!$B$2:$B$9,MATCH($B49,Minutes_by_use_case!$A$2:$A$9,0)),Current_DTE!J49),"-")</f>
        <v>171572.29579277776</v>
      </c>
      <c r="K49" s="116">
        <f>IFERROR(IF(ISBLANK(Current_DTE!K49),INDEX(Minutes_by_use_case!$B$2:$B$9,MATCH($B49,Minutes_by_use_case!$A$2:$A$9,0)),Current_DTE!K49),"-")</f>
        <v>171572.29579277776</v>
      </c>
      <c r="L49" s="116">
        <f>IFERROR(IF(ISBLANK(Current_DTE!L49),INDEX(Minutes_by_use_case!$B$2:$B$9,MATCH($B49,Minutes_by_use_case!$A$2:$A$9,0)),Current_DTE!L49),"-")</f>
        <v>171572.29579277776</v>
      </c>
      <c r="M49" s="116">
        <f>IFERROR(IF(ISBLANK(Current_DTE!M49),INDEX(Minutes_by_use_case!$B$2:$B$9,MATCH($B49,Minutes_by_use_case!$A$2:$A$9,0)),Current_DTE!M49),"-")</f>
        <v>171572.29579277776</v>
      </c>
      <c r="N49" s="116">
        <f>IFERROR(IF(ISBLANK(Current_DTE!N49),INDEX(Minutes_by_use_case!$B$2:$B$9,MATCH($B49,Minutes_by_use_case!$A$2:$A$9,0)),Current_DTE!N49),"-")</f>
        <v>171572.29579277776</v>
      </c>
      <c r="O49" s="116">
        <f>IFERROR(IF(ISBLANK(Current_DTE!O49),INDEX(Minutes_by_use_case!$B$2:$B$9,MATCH($B49,Minutes_by_use_case!$A$2:$A$9,0)),Current_DTE!O49),"-")</f>
        <v>171572.29579277776</v>
      </c>
      <c r="P49" s="116">
        <f>IFERROR(IF(ISBLANK(Current_DTE!P49),INDEX(Minutes_by_use_case!$B$2:$B$9,MATCH($B49,Minutes_by_use_case!$A$2:$A$9,0)),Current_DTE!P49),"-")</f>
        <v>171572.29579277776</v>
      </c>
      <c r="Q49" s="116">
        <f>IFERROR(IF(ISBLANK(Current_DTE!Q49),INDEX(Minutes_by_use_case!$B$2:$B$9,MATCH($B49,Minutes_by_use_case!$A$2:$A$9,0)),Current_DTE!Q49),"-")</f>
        <v>171572.29579277776</v>
      </c>
      <c r="R49" s="116">
        <f>IFERROR(IF(ISBLANK(Current_DTE!R49),INDEX(Minutes_by_use_case!$B$2:$B$9,MATCH($B49,Minutes_by_use_case!$A$2:$A$9,0)),Current_DTE!R49),"-")</f>
        <v>171572.29579277776</v>
      </c>
      <c r="S49" s="116">
        <f>IFERROR(IF(ISBLANK(Current_DTE!S49),INDEX(Minutes_by_use_case!$B$2:$B$9,MATCH($B49,Minutes_by_use_case!$A$2:$A$9,0)),Current_DTE!S49),"-")</f>
        <v>171572.29579277776</v>
      </c>
      <c r="T49" s="116">
        <f>IFERROR(IF(ISBLANK(Current_DTE!T49),INDEX(Minutes_by_use_case!$B$2:$B$9,MATCH($B49,Minutes_by_use_case!$A$2:$A$9,0)),Current_DTE!T49),"-")</f>
        <v>171572.29579277776</v>
      </c>
      <c r="U49" s="116">
        <f>IFERROR(IF(ISBLANK(Current_DTE!U49),INDEX(Minutes_by_use_case!$B$2:$B$9,MATCH($B49,Minutes_by_use_case!$A$2:$A$9,0)),Current_DTE!U49),"-")</f>
        <v>171572.29579277776</v>
      </c>
      <c r="V49" s="116">
        <f>IFERROR(IF(ISBLANK(Current_DTE!V49),INDEX(Minutes_by_use_case!$B$2:$B$9,MATCH($B49,Minutes_by_use_case!$A$2:$A$9,0)),Current_DTE!V49),"-")</f>
        <v>171572.29579277776</v>
      </c>
      <c r="W49" s="116">
        <f>IFERROR(IF(ISBLANK(Current_DTE!W49),INDEX(Minutes_by_use_case!$B$2:$B$9,MATCH($B49,Minutes_by_use_case!$A$2:$A$9,0)),Current_DTE!W49),"-")</f>
        <v>171572.29579277776</v>
      </c>
    </row>
    <row r="50" spans="1:23" x14ac:dyDescent="0.3">
      <c r="A50" s="44" t="str">
        <f>lifespans_all!A50</f>
        <v>New</v>
      </c>
      <c r="B50" s="44" t="str">
        <f>lifespans_all!B50</f>
        <v>Near Earth Robotic - LEO Science</v>
      </c>
      <c r="C50" s="44" t="str">
        <f>lifespans_all!C50</f>
        <v>-</v>
      </c>
      <c r="D50" s="116">
        <f>IFERROR(IF(ISBLANK(Current_DTE!D50),INDEX(Minutes_by_use_case!$B$2:$B$9,MATCH($B50,Minutes_by_use_case!$A$2:$A$9,0)),Current_DTE!D50),"-")</f>
        <v>26456.977183333336</v>
      </c>
      <c r="E50" s="116">
        <f>IFERROR(IF(ISBLANK(Current_DTE!E50),INDEX(Minutes_by_use_case!$B$2:$B$9,MATCH($B50,Minutes_by_use_case!$A$2:$A$9,0)),Current_DTE!E50),"-")</f>
        <v>25130.862380555554</v>
      </c>
      <c r="F50" s="116">
        <f>IFERROR(IF(ISBLANK(Current_DTE!F50),INDEX(Minutes_by_use_case!$B$2:$B$9,MATCH($B50,Minutes_by_use_case!$A$2:$A$9,0)),Current_DTE!F50),"-")</f>
        <v>21768.07003333333</v>
      </c>
      <c r="G50" s="116">
        <f>IFERROR(IF(ISBLANK(Current_DTE!G50),INDEX(Minutes_by_use_case!$B$2:$B$9,MATCH($B50,Minutes_by_use_case!$A$2:$A$9,0)),Current_DTE!G50),"-")</f>
        <v>26641.100873333336</v>
      </c>
      <c r="H50" s="116">
        <f>IFERROR(IF(ISBLANK(Current_DTE!H50),INDEX(Minutes_by_use_case!$B$2:$B$9,MATCH($B50,Minutes_by_use_case!$A$2:$A$9,0)),Current_DTE!H50),"-")</f>
        <v>26641.100873333336</v>
      </c>
      <c r="I50" s="116">
        <f>IFERROR(IF(ISBLANK(Current_DTE!I50),INDEX(Minutes_by_use_case!$B$2:$B$9,MATCH($B50,Minutes_by_use_case!$A$2:$A$9,0)),Current_DTE!I50),"-")</f>
        <v>26641.100873333336</v>
      </c>
      <c r="J50" s="116">
        <f>IFERROR(IF(ISBLANK(Current_DTE!J50),INDEX(Minutes_by_use_case!$B$2:$B$9,MATCH($B50,Minutes_by_use_case!$A$2:$A$9,0)),Current_DTE!J50),"-")</f>
        <v>26641.100873333336</v>
      </c>
      <c r="K50" s="116">
        <f>IFERROR(IF(ISBLANK(Current_DTE!K50),INDEX(Minutes_by_use_case!$B$2:$B$9,MATCH($B50,Minutes_by_use_case!$A$2:$A$9,0)),Current_DTE!K50),"-")</f>
        <v>26641.100873333336</v>
      </c>
      <c r="L50" s="116">
        <f>IFERROR(IF(ISBLANK(Current_DTE!L50),INDEX(Minutes_by_use_case!$B$2:$B$9,MATCH($B50,Minutes_by_use_case!$A$2:$A$9,0)),Current_DTE!L50),"-")</f>
        <v>26641.100873333336</v>
      </c>
      <c r="M50" s="116">
        <f>IFERROR(IF(ISBLANK(Current_DTE!M50),INDEX(Minutes_by_use_case!$B$2:$B$9,MATCH($B50,Minutes_by_use_case!$A$2:$A$9,0)),Current_DTE!M50),"-")</f>
        <v>26641.100873333336</v>
      </c>
      <c r="N50" s="116">
        <f>IFERROR(IF(ISBLANK(Current_DTE!N50),INDEX(Minutes_by_use_case!$B$2:$B$9,MATCH($B50,Minutes_by_use_case!$A$2:$A$9,0)),Current_DTE!N50),"-")</f>
        <v>26641.100873333336</v>
      </c>
      <c r="O50" s="116">
        <f>IFERROR(IF(ISBLANK(Current_DTE!O50),INDEX(Minutes_by_use_case!$B$2:$B$9,MATCH($B50,Minutes_by_use_case!$A$2:$A$9,0)),Current_DTE!O50),"-")</f>
        <v>26641.100873333336</v>
      </c>
      <c r="P50" s="116">
        <f>IFERROR(IF(ISBLANK(Current_DTE!P50),INDEX(Minutes_by_use_case!$B$2:$B$9,MATCH($B50,Minutes_by_use_case!$A$2:$A$9,0)),Current_DTE!P50),"-")</f>
        <v>26641.100873333336</v>
      </c>
      <c r="Q50" s="116">
        <f>IFERROR(IF(ISBLANK(Current_DTE!Q50),INDEX(Minutes_by_use_case!$B$2:$B$9,MATCH($B50,Minutes_by_use_case!$A$2:$A$9,0)),Current_DTE!Q50),"-")</f>
        <v>26641.100873333336</v>
      </c>
      <c r="R50" s="116">
        <f>IFERROR(IF(ISBLANK(Current_DTE!R50),INDEX(Minutes_by_use_case!$B$2:$B$9,MATCH($B50,Minutes_by_use_case!$A$2:$A$9,0)),Current_DTE!R50),"-")</f>
        <v>26641.100873333336</v>
      </c>
      <c r="S50" s="116">
        <f>IFERROR(IF(ISBLANK(Current_DTE!S50),INDEX(Minutes_by_use_case!$B$2:$B$9,MATCH($B50,Minutes_by_use_case!$A$2:$A$9,0)),Current_DTE!S50),"-")</f>
        <v>26641.100873333336</v>
      </c>
      <c r="T50" s="116">
        <f>IFERROR(IF(ISBLANK(Current_DTE!T50),INDEX(Minutes_by_use_case!$B$2:$B$9,MATCH($B50,Minutes_by_use_case!$A$2:$A$9,0)),Current_DTE!T50),"-")</f>
        <v>26641.100873333336</v>
      </c>
      <c r="U50" s="116">
        <f>IFERROR(IF(ISBLANK(Current_DTE!U50),INDEX(Minutes_by_use_case!$B$2:$B$9,MATCH($B50,Minutes_by_use_case!$A$2:$A$9,0)),Current_DTE!U50),"-")</f>
        <v>26641.100873333336</v>
      </c>
      <c r="V50" s="116">
        <f>IFERROR(IF(ISBLANK(Current_DTE!V50),INDEX(Minutes_by_use_case!$B$2:$B$9,MATCH($B50,Minutes_by_use_case!$A$2:$A$9,0)),Current_DTE!V50),"-")</f>
        <v>26641.100873333336</v>
      </c>
      <c r="W50" s="116">
        <f>IFERROR(IF(ISBLANK(Current_DTE!W50),INDEX(Minutes_by_use_case!$B$2:$B$9,MATCH($B50,Minutes_by_use_case!$A$2:$A$9,0)),Current_DTE!W50),"-")</f>
        <v>26641.100873333336</v>
      </c>
    </row>
    <row r="51" spans="1:23" x14ac:dyDescent="0.3">
      <c r="A51" s="44" t="str">
        <f>lifespans_all!A51</f>
        <v>New</v>
      </c>
      <c r="B51" s="44" t="str">
        <f>lifespans_all!B51</f>
        <v>Near Earth Robotic - GEO and Near Earth</v>
      </c>
      <c r="C51" s="44" t="str">
        <f>lifespans_all!C51</f>
        <v>-</v>
      </c>
      <c r="D51" s="116">
        <f>IFERROR(IF(ISBLANK(Current_DTE!D51),INDEX(Minutes_by_use_case!$B$2:$B$9,MATCH($B51,Minutes_by_use_case!$A$2:$A$9,0)),Current_DTE!D51),"-")</f>
        <v>2140.4341038095235</v>
      </c>
      <c r="E51" s="116">
        <f>IFERROR(IF(ISBLANK(Current_DTE!E51),INDEX(Minutes_by_use_case!$B$2:$B$9,MATCH($B51,Minutes_by_use_case!$A$2:$A$9,0)),Current_DTE!E51),"-")</f>
        <v>2140.4341038095235</v>
      </c>
      <c r="F51" s="116">
        <f>IFERROR(IF(ISBLANK(Current_DTE!F51),INDEX(Minutes_by_use_case!$B$2:$B$9,MATCH($B51,Minutes_by_use_case!$A$2:$A$9,0)),Current_DTE!F51),"-")</f>
        <v>2140.4341038095235</v>
      </c>
      <c r="G51" s="116">
        <f>IFERROR(IF(ISBLANK(Current_DTE!G51),INDEX(Minutes_by_use_case!$B$2:$B$9,MATCH($B51,Minutes_by_use_case!$A$2:$A$9,0)),Current_DTE!G51),"-")</f>
        <v>2140.4341038095235</v>
      </c>
      <c r="H51" s="116">
        <f>IFERROR(IF(ISBLANK(Current_DTE!H51),INDEX(Minutes_by_use_case!$B$2:$B$9,MATCH($B51,Minutes_by_use_case!$A$2:$A$9,0)),Current_DTE!H51),"-")</f>
        <v>2140.4341038095235</v>
      </c>
      <c r="I51" s="116">
        <f>IFERROR(IF(ISBLANK(Current_DTE!I51),INDEX(Minutes_by_use_case!$B$2:$B$9,MATCH($B51,Minutes_by_use_case!$A$2:$A$9,0)),Current_DTE!I51),"-")</f>
        <v>2140.4341038095235</v>
      </c>
      <c r="J51" s="116">
        <f>IFERROR(IF(ISBLANK(Current_DTE!J51),INDEX(Minutes_by_use_case!$B$2:$B$9,MATCH($B51,Minutes_by_use_case!$A$2:$A$9,0)),Current_DTE!J51),"-")</f>
        <v>2140.4341038095235</v>
      </c>
      <c r="K51" s="116">
        <f>IFERROR(IF(ISBLANK(Current_DTE!K51),INDEX(Minutes_by_use_case!$B$2:$B$9,MATCH($B51,Minutes_by_use_case!$A$2:$A$9,0)),Current_DTE!K51),"-")</f>
        <v>2140.4341038095235</v>
      </c>
      <c r="L51" s="116">
        <f>IFERROR(IF(ISBLANK(Current_DTE!L51),INDEX(Minutes_by_use_case!$B$2:$B$9,MATCH($B51,Minutes_by_use_case!$A$2:$A$9,0)),Current_DTE!L51),"-")</f>
        <v>2140.4341038095235</v>
      </c>
      <c r="M51" s="116">
        <f>IFERROR(IF(ISBLANK(Current_DTE!M51),INDEX(Minutes_by_use_case!$B$2:$B$9,MATCH($B51,Minutes_by_use_case!$A$2:$A$9,0)),Current_DTE!M51),"-")</f>
        <v>2140.4341038095235</v>
      </c>
      <c r="N51" s="116">
        <f>IFERROR(IF(ISBLANK(Current_DTE!N51),INDEX(Minutes_by_use_case!$B$2:$B$9,MATCH($B51,Minutes_by_use_case!$A$2:$A$9,0)),Current_DTE!N51),"-")</f>
        <v>2140.4341038095235</v>
      </c>
      <c r="O51" s="116">
        <f>IFERROR(IF(ISBLANK(Current_DTE!O51),INDEX(Minutes_by_use_case!$B$2:$B$9,MATCH($B51,Minutes_by_use_case!$A$2:$A$9,0)),Current_DTE!O51),"-")</f>
        <v>2140.4341038095235</v>
      </c>
      <c r="P51" s="116">
        <f>IFERROR(IF(ISBLANK(Current_DTE!P51),INDEX(Minutes_by_use_case!$B$2:$B$9,MATCH($B51,Minutes_by_use_case!$A$2:$A$9,0)),Current_DTE!P51),"-")</f>
        <v>2140.4341038095235</v>
      </c>
      <c r="Q51" s="116">
        <f>IFERROR(IF(ISBLANK(Current_DTE!Q51),INDEX(Minutes_by_use_case!$B$2:$B$9,MATCH($B51,Minutes_by_use_case!$A$2:$A$9,0)),Current_DTE!Q51),"-")</f>
        <v>2140.4341038095235</v>
      </c>
      <c r="R51" s="116">
        <f>IFERROR(IF(ISBLANK(Current_DTE!R51),INDEX(Minutes_by_use_case!$B$2:$B$9,MATCH($B51,Minutes_by_use_case!$A$2:$A$9,0)),Current_DTE!R51),"-")</f>
        <v>2140.4341038095235</v>
      </c>
      <c r="S51" s="116">
        <f>IFERROR(IF(ISBLANK(Current_DTE!S51),INDEX(Minutes_by_use_case!$B$2:$B$9,MATCH($B51,Minutes_by_use_case!$A$2:$A$9,0)),Current_DTE!S51),"-")</f>
        <v>2140.4341038095235</v>
      </c>
      <c r="T51" s="116">
        <f>IFERROR(IF(ISBLANK(Current_DTE!T51),INDEX(Minutes_by_use_case!$B$2:$B$9,MATCH($B51,Minutes_by_use_case!$A$2:$A$9,0)),Current_DTE!T51),"-")</f>
        <v>2140.4341038095235</v>
      </c>
      <c r="U51" s="116">
        <f>IFERROR(IF(ISBLANK(Current_DTE!U51),INDEX(Minutes_by_use_case!$B$2:$B$9,MATCH($B51,Minutes_by_use_case!$A$2:$A$9,0)),Current_DTE!U51),"-")</f>
        <v>2140.4341038095235</v>
      </c>
      <c r="V51" s="116">
        <f>IFERROR(IF(ISBLANK(Current_DTE!V51),INDEX(Minutes_by_use_case!$B$2:$B$9,MATCH($B51,Minutes_by_use_case!$A$2:$A$9,0)),Current_DTE!V51),"-")</f>
        <v>2140.4341038095235</v>
      </c>
      <c r="W51" s="116">
        <f>IFERROR(IF(ISBLANK(Current_DTE!W51),INDEX(Minutes_by_use_case!$B$2:$B$9,MATCH($B51,Minutes_by_use_case!$A$2:$A$9,0)),Current_DTE!W51),"-")</f>
        <v>2140.4341038095235</v>
      </c>
    </row>
    <row r="52" spans="1:23" x14ac:dyDescent="0.3">
      <c r="A52" s="44" t="str">
        <f>lifespans_all!A52</f>
        <v>New</v>
      </c>
      <c r="B52" s="44" t="str">
        <f>lifespans_all!B52</f>
        <v>Deep Space Robotic</v>
      </c>
      <c r="C52" s="44" t="str">
        <f>lifespans_all!C52</f>
        <v>-</v>
      </c>
      <c r="D52" s="116" t="str">
        <f>IFERROR(IF(ISBLANK(Current_DTE!D52),INDEX(Minutes_by_use_case!$B$2:$B$9,MATCH($B52,Minutes_by_use_case!$A$2:$A$9,0)),Current_DTE!D52),"-")</f>
        <v>-</v>
      </c>
      <c r="E52" s="116" t="str">
        <f>IFERROR(IF(ISBLANK(Current_DTE!E52),INDEX(Minutes_by_use_case!$B$2:$B$9,MATCH($B52,Minutes_by_use_case!$A$2:$A$9,0)),Current_DTE!E52),"-")</f>
        <v>-</v>
      </c>
      <c r="F52" s="116" t="str">
        <f>IFERROR(IF(ISBLANK(Current_DTE!F52),INDEX(Minutes_by_use_case!$B$2:$B$9,MATCH($B52,Minutes_by_use_case!$A$2:$A$9,0)),Current_DTE!F52),"-")</f>
        <v>-</v>
      </c>
      <c r="G52" s="116" t="str">
        <f>IFERROR(IF(ISBLANK(Current_DTE!G52),INDEX(Minutes_by_use_case!$B$2:$B$9,MATCH($B52,Minutes_by_use_case!$A$2:$A$9,0)),Current_DTE!G52),"-")</f>
        <v>-</v>
      </c>
      <c r="H52" s="116" t="str">
        <f>IFERROR(IF(ISBLANK(Current_DTE!H52),INDEX(Minutes_by_use_case!$B$2:$B$9,MATCH($B52,Minutes_by_use_case!$A$2:$A$9,0)),Current_DTE!H52),"-")</f>
        <v>-</v>
      </c>
      <c r="I52" s="116" t="str">
        <f>IFERROR(IF(ISBLANK(Current_DTE!I52),INDEX(Minutes_by_use_case!$B$2:$B$9,MATCH($B52,Minutes_by_use_case!$A$2:$A$9,0)),Current_DTE!I52),"-")</f>
        <v>-</v>
      </c>
      <c r="J52" s="116" t="str">
        <f>IFERROR(IF(ISBLANK(Current_DTE!J52),INDEX(Minutes_by_use_case!$B$2:$B$9,MATCH($B52,Minutes_by_use_case!$A$2:$A$9,0)),Current_DTE!J52),"-")</f>
        <v>-</v>
      </c>
      <c r="K52" s="116" t="str">
        <f>IFERROR(IF(ISBLANK(Current_DTE!K52),INDEX(Minutes_by_use_case!$B$2:$B$9,MATCH($B52,Minutes_by_use_case!$A$2:$A$9,0)),Current_DTE!K52),"-")</f>
        <v>-</v>
      </c>
      <c r="L52" s="116" t="str">
        <f>IFERROR(IF(ISBLANK(Current_DTE!L52),INDEX(Minutes_by_use_case!$B$2:$B$9,MATCH($B52,Minutes_by_use_case!$A$2:$A$9,0)),Current_DTE!L52),"-")</f>
        <v>-</v>
      </c>
      <c r="M52" s="116" t="str">
        <f>IFERROR(IF(ISBLANK(Current_DTE!M52),INDEX(Minutes_by_use_case!$B$2:$B$9,MATCH($B52,Minutes_by_use_case!$A$2:$A$9,0)),Current_DTE!M52),"-")</f>
        <v>-</v>
      </c>
      <c r="N52" s="116" t="str">
        <f>IFERROR(IF(ISBLANK(Current_DTE!N52),INDEX(Minutes_by_use_case!$B$2:$B$9,MATCH($B52,Minutes_by_use_case!$A$2:$A$9,0)),Current_DTE!N52),"-")</f>
        <v>-</v>
      </c>
      <c r="O52" s="116" t="str">
        <f>IFERROR(IF(ISBLANK(Current_DTE!O52),INDEX(Minutes_by_use_case!$B$2:$B$9,MATCH($B52,Minutes_by_use_case!$A$2:$A$9,0)),Current_DTE!O52),"-")</f>
        <v>-</v>
      </c>
      <c r="P52" s="116" t="str">
        <f>IFERROR(IF(ISBLANK(Current_DTE!P52),INDEX(Minutes_by_use_case!$B$2:$B$9,MATCH($B52,Minutes_by_use_case!$A$2:$A$9,0)),Current_DTE!P52),"-")</f>
        <v>-</v>
      </c>
      <c r="Q52" s="116" t="str">
        <f>IFERROR(IF(ISBLANK(Current_DTE!Q52),INDEX(Minutes_by_use_case!$B$2:$B$9,MATCH($B52,Minutes_by_use_case!$A$2:$A$9,0)),Current_DTE!Q52),"-")</f>
        <v>-</v>
      </c>
      <c r="R52" s="116" t="str">
        <f>IFERROR(IF(ISBLANK(Current_DTE!R52),INDEX(Minutes_by_use_case!$B$2:$B$9,MATCH($B52,Minutes_by_use_case!$A$2:$A$9,0)),Current_DTE!R52),"-")</f>
        <v>-</v>
      </c>
      <c r="S52" s="116" t="str">
        <f>IFERROR(IF(ISBLANK(Current_DTE!S52),INDEX(Minutes_by_use_case!$B$2:$B$9,MATCH($B52,Minutes_by_use_case!$A$2:$A$9,0)),Current_DTE!S52),"-")</f>
        <v>-</v>
      </c>
      <c r="T52" s="116" t="str">
        <f>IFERROR(IF(ISBLANK(Current_DTE!T52),INDEX(Minutes_by_use_case!$B$2:$B$9,MATCH($B52,Minutes_by_use_case!$A$2:$A$9,0)),Current_DTE!T52),"-")</f>
        <v>-</v>
      </c>
      <c r="U52" s="116" t="str">
        <f>IFERROR(IF(ISBLANK(Current_DTE!U52),INDEX(Minutes_by_use_case!$B$2:$B$9,MATCH($B52,Minutes_by_use_case!$A$2:$A$9,0)),Current_DTE!U52),"-")</f>
        <v>-</v>
      </c>
      <c r="V52" s="116" t="str">
        <f>IFERROR(IF(ISBLANK(Current_DTE!V52),INDEX(Minutes_by_use_case!$B$2:$B$9,MATCH($B52,Minutes_by_use_case!$A$2:$A$9,0)),Current_DTE!V52),"-")</f>
        <v>-</v>
      </c>
      <c r="W52" s="116" t="str">
        <f>IFERROR(IF(ISBLANK(Current_DTE!W52),INDEX(Minutes_by_use_case!$B$2:$B$9,MATCH($B52,Minutes_by_use_case!$A$2:$A$9,0)),Current_DTE!W52),"-")</f>
        <v>-</v>
      </c>
    </row>
    <row r="53" spans="1:23" x14ac:dyDescent="0.3">
      <c r="A53" s="44" t="str">
        <f>lifespans_all!A53</f>
        <v>New</v>
      </c>
      <c r="B53" s="44" t="str">
        <f>lifespans_all!B53</f>
        <v>Near Earth Robotic - Low Latency &amp; Complex Needs</v>
      </c>
      <c r="C53" s="44" t="str">
        <f>lifespans_all!C53</f>
        <v>-</v>
      </c>
      <c r="D53" s="116">
        <f>IFERROR(IF(ISBLANK(Current_DTE!D53),INDEX(Minutes_by_use_case!$B$2:$B$9,MATCH($B53,Minutes_by_use_case!$A$2:$A$9,0)),Current_DTE!D53),"-")</f>
        <v>0</v>
      </c>
      <c r="E53" s="116">
        <f>IFERROR(IF(ISBLANK(Current_DTE!E53),INDEX(Minutes_by_use_case!$B$2:$B$9,MATCH($B53,Minutes_by_use_case!$A$2:$A$9,0)),Current_DTE!E53),"-")</f>
        <v>0</v>
      </c>
      <c r="F53" s="116">
        <f>IFERROR(IF(ISBLANK(Current_DTE!F53),INDEX(Minutes_by_use_case!$B$2:$B$9,MATCH($B53,Minutes_by_use_case!$A$2:$A$9,0)),Current_DTE!F53),"-")</f>
        <v>0</v>
      </c>
      <c r="G53" s="116">
        <f>IFERROR(IF(ISBLANK(Current_DTE!G53),INDEX(Minutes_by_use_case!$B$2:$B$9,MATCH($B53,Minutes_by_use_case!$A$2:$A$9,0)),Current_DTE!G53),"-")</f>
        <v>0</v>
      </c>
      <c r="H53" s="116">
        <f>IFERROR(IF(ISBLANK(Current_DTE!H53),INDEX(Minutes_by_use_case!$B$2:$B$9,MATCH($B53,Minutes_by_use_case!$A$2:$A$9,0)),Current_DTE!H53),"-")</f>
        <v>0</v>
      </c>
      <c r="I53" s="116">
        <f>IFERROR(IF(ISBLANK(Current_DTE!I53),INDEX(Minutes_by_use_case!$B$2:$B$9,MATCH($B53,Minutes_by_use_case!$A$2:$A$9,0)),Current_DTE!I53),"-")</f>
        <v>0</v>
      </c>
      <c r="J53" s="116">
        <f>IFERROR(IF(ISBLANK(Current_DTE!J53),INDEX(Minutes_by_use_case!$B$2:$B$9,MATCH($B53,Minutes_by_use_case!$A$2:$A$9,0)),Current_DTE!J53),"-")</f>
        <v>0</v>
      </c>
      <c r="K53" s="116">
        <f>IFERROR(IF(ISBLANK(Current_DTE!K53),INDEX(Minutes_by_use_case!$B$2:$B$9,MATCH($B53,Minutes_by_use_case!$A$2:$A$9,0)),Current_DTE!K53),"-")</f>
        <v>0</v>
      </c>
      <c r="L53" s="116">
        <f>IFERROR(IF(ISBLANK(Current_DTE!L53),INDEX(Minutes_by_use_case!$B$2:$B$9,MATCH($B53,Minutes_by_use_case!$A$2:$A$9,0)),Current_DTE!L53),"-")</f>
        <v>0</v>
      </c>
      <c r="M53" s="116">
        <f>IFERROR(IF(ISBLANK(Current_DTE!M53),INDEX(Minutes_by_use_case!$B$2:$B$9,MATCH($B53,Minutes_by_use_case!$A$2:$A$9,0)),Current_DTE!M53),"-")</f>
        <v>0</v>
      </c>
      <c r="N53" s="116">
        <f>IFERROR(IF(ISBLANK(Current_DTE!N53),INDEX(Minutes_by_use_case!$B$2:$B$9,MATCH($B53,Minutes_by_use_case!$A$2:$A$9,0)),Current_DTE!N53),"-")</f>
        <v>0</v>
      </c>
      <c r="O53" s="116">
        <f>IFERROR(IF(ISBLANK(Current_DTE!O53),INDEX(Minutes_by_use_case!$B$2:$B$9,MATCH($B53,Minutes_by_use_case!$A$2:$A$9,0)),Current_DTE!O53),"-")</f>
        <v>0</v>
      </c>
      <c r="P53" s="116">
        <f>IFERROR(IF(ISBLANK(Current_DTE!P53),INDEX(Minutes_by_use_case!$B$2:$B$9,MATCH($B53,Minutes_by_use_case!$A$2:$A$9,0)),Current_DTE!P53),"-")</f>
        <v>0</v>
      </c>
      <c r="Q53" s="116">
        <f>IFERROR(IF(ISBLANK(Current_DTE!Q53),INDEX(Minutes_by_use_case!$B$2:$B$9,MATCH($B53,Minutes_by_use_case!$A$2:$A$9,0)),Current_DTE!Q53),"-")</f>
        <v>0</v>
      </c>
      <c r="R53" s="116">
        <f>IFERROR(IF(ISBLANK(Current_DTE!R53),INDEX(Minutes_by_use_case!$B$2:$B$9,MATCH($B53,Minutes_by_use_case!$A$2:$A$9,0)),Current_DTE!R53),"-")</f>
        <v>0</v>
      </c>
      <c r="S53" s="116">
        <f>IFERROR(IF(ISBLANK(Current_DTE!S53),INDEX(Minutes_by_use_case!$B$2:$B$9,MATCH($B53,Minutes_by_use_case!$A$2:$A$9,0)),Current_DTE!S53),"-")</f>
        <v>0</v>
      </c>
      <c r="T53" s="116">
        <f>IFERROR(IF(ISBLANK(Current_DTE!T53),INDEX(Minutes_by_use_case!$B$2:$B$9,MATCH($B53,Minutes_by_use_case!$A$2:$A$9,0)),Current_DTE!T53),"-")</f>
        <v>0</v>
      </c>
      <c r="U53" s="116">
        <f>IFERROR(IF(ISBLANK(Current_DTE!U53),INDEX(Minutes_by_use_case!$B$2:$B$9,MATCH($B53,Minutes_by_use_case!$A$2:$A$9,0)),Current_DTE!U53),"-")</f>
        <v>0</v>
      </c>
      <c r="V53" s="116">
        <f>IFERROR(IF(ISBLANK(Current_DTE!V53),INDEX(Minutes_by_use_case!$B$2:$B$9,MATCH($B53,Minutes_by_use_case!$A$2:$A$9,0)),Current_DTE!V53),"-")</f>
        <v>0</v>
      </c>
      <c r="W53" s="116">
        <f>IFERROR(IF(ISBLANK(Current_DTE!W53),INDEX(Minutes_by_use_case!$B$2:$B$9,MATCH($B53,Minutes_by_use_case!$A$2:$A$9,0)),Current_DTE!W53),"-")</f>
        <v>0</v>
      </c>
    </row>
    <row r="54" spans="1:23" x14ac:dyDescent="0.3">
      <c r="A54" s="44" t="str">
        <f>lifespans_all!A54</f>
        <v>New</v>
      </c>
      <c r="B54" s="44" t="str">
        <f>lifespans_all!B54</f>
        <v>Mission Operations</v>
      </c>
      <c r="C54" s="44" t="str">
        <f>lifespans_all!C54</f>
        <v>-</v>
      </c>
      <c r="D54" s="116" t="str">
        <f>IFERROR(IF(ISBLANK(Current_DTE!#REF!),INDEX(Minutes_by_use_case!$B$2:$B$9,MATCH($B54,Minutes_by_use_case!$A$2:$A$9,0)),Current_DTE!#REF!),"-")</f>
        <v>-</v>
      </c>
      <c r="E54" s="116" t="str">
        <f>IFERROR(IF(ISBLANK(Current_DTE!E54),INDEX(Minutes_by_use_case!$B$2:$B$9,MATCH($B54,Minutes_by_use_case!$A$2:$A$9,0)),Current_DTE!E54),"-")</f>
        <v>-</v>
      </c>
      <c r="F54" s="116" t="str">
        <f>IFERROR(IF(ISBLANK(Current_DTE!F54),INDEX(Minutes_by_use_case!$B$2:$B$9,MATCH($B54,Minutes_by_use_case!$A$2:$A$9,0)),Current_DTE!F54),"-")</f>
        <v>-</v>
      </c>
      <c r="G54" s="116" t="str">
        <f>IFERROR(IF(ISBLANK(Current_DTE!G54),INDEX(Minutes_by_use_case!$B$2:$B$9,MATCH($B54,Minutes_by_use_case!$A$2:$A$9,0)),Current_DTE!G54),"-")</f>
        <v>-</v>
      </c>
      <c r="H54" s="116" t="str">
        <f>IFERROR(IF(ISBLANK(Current_DTE!H54),INDEX(Minutes_by_use_case!$B$2:$B$9,MATCH($B54,Minutes_by_use_case!$A$2:$A$9,0)),Current_DTE!H54),"-")</f>
        <v>-</v>
      </c>
      <c r="I54" s="116" t="str">
        <f>IFERROR(IF(ISBLANK(Current_DTE!I54),INDEX(Minutes_by_use_case!$B$2:$B$9,MATCH($B54,Minutes_by_use_case!$A$2:$A$9,0)),Current_DTE!I54),"-")</f>
        <v>-</v>
      </c>
      <c r="J54" s="116" t="str">
        <f>IFERROR(IF(ISBLANK(Current_DTE!J54),INDEX(Minutes_by_use_case!$B$2:$B$9,MATCH($B54,Minutes_by_use_case!$A$2:$A$9,0)),Current_DTE!J54),"-")</f>
        <v>-</v>
      </c>
      <c r="K54" s="116" t="str">
        <f>IFERROR(IF(ISBLANK(Current_DTE!K54),INDEX(Minutes_by_use_case!$B$2:$B$9,MATCH($B54,Minutes_by_use_case!$A$2:$A$9,0)),Current_DTE!K54),"-")</f>
        <v>-</v>
      </c>
      <c r="L54" s="116" t="str">
        <f>IFERROR(IF(ISBLANK(Current_DTE!L54),INDEX(Minutes_by_use_case!$B$2:$B$9,MATCH($B54,Minutes_by_use_case!$A$2:$A$9,0)),Current_DTE!L54),"-")</f>
        <v>-</v>
      </c>
      <c r="M54" s="116" t="str">
        <f>IFERROR(IF(ISBLANK(Current_DTE!M54),INDEX(Minutes_by_use_case!$B$2:$B$9,MATCH($B54,Minutes_by_use_case!$A$2:$A$9,0)),Current_DTE!M54),"-")</f>
        <v>-</v>
      </c>
      <c r="N54" s="116" t="str">
        <f>IFERROR(IF(ISBLANK(Current_DTE!N54),INDEX(Minutes_by_use_case!$B$2:$B$9,MATCH($B54,Minutes_by_use_case!$A$2:$A$9,0)),Current_DTE!N54),"-")</f>
        <v>-</v>
      </c>
      <c r="O54" s="116" t="str">
        <f>IFERROR(IF(ISBLANK(Current_DTE!O54),INDEX(Minutes_by_use_case!$B$2:$B$9,MATCH($B54,Minutes_by_use_case!$A$2:$A$9,0)),Current_DTE!O54),"-")</f>
        <v>-</v>
      </c>
      <c r="P54" s="116" t="str">
        <f>IFERROR(IF(ISBLANK(Current_DTE!P54),INDEX(Minutes_by_use_case!$B$2:$B$9,MATCH($B54,Minutes_by_use_case!$A$2:$A$9,0)),Current_DTE!P54),"-")</f>
        <v>-</v>
      </c>
      <c r="Q54" s="116" t="str">
        <f>IFERROR(IF(ISBLANK(Current_DTE!Q54),INDEX(Minutes_by_use_case!$B$2:$B$9,MATCH($B54,Minutes_by_use_case!$A$2:$A$9,0)),Current_DTE!Q54),"-")</f>
        <v>-</v>
      </c>
      <c r="R54" s="116" t="str">
        <f>IFERROR(IF(ISBLANK(Current_DTE!R54),INDEX(Minutes_by_use_case!$B$2:$B$9,MATCH($B54,Minutes_by_use_case!$A$2:$A$9,0)),Current_DTE!R54),"-")</f>
        <v>-</v>
      </c>
      <c r="S54" s="116" t="str">
        <f>IFERROR(IF(ISBLANK(Current_DTE!S54),INDEX(Minutes_by_use_case!$B$2:$B$9,MATCH($B54,Minutes_by_use_case!$A$2:$A$9,0)),Current_DTE!S54),"-")</f>
        <v>-</v>
      </c>
      <c r="T54" s="116" t="str">
        <f>IFERROR(IF(ISBLANK(Current_DTE!T54),INDEX(Minutes_by_use_case!$B$2:$B$9,MATCH($B54,Minutes_by_use_case!$A$2:$A$9,0)),Current_DTE!T54),"-")</f>
        <v>-</v>
      </c>
      <c r="U54" s="116" t="str">
        <f>IFERROR(IF(ISBLANK(Current_DTE!U54),INDEX(Minutes_by_use_case!$B$2:$B$9,MATCH($B54,Minutes_by_use_case!$A$2:$A$9,0)),Current_DTE!U54),"-")</f>
        <v>-</v>
      </c>
      <c r="V54" s="116" t="str">
        <f>IFERROR(IF(ISBLANK(Current_DTE!V54),INDEX(Minutes_by_use_case!$B$2:$B$9,MATCH($B54,Minutes_by_use_case!$A$2:$A$9,0)),Current_DTE!V54),"-")</f>
        <v>-</v>
      </c>
      <c r="W54" s="116" t="str">
        <f>IFERROR(IF(ISBLANK(Current_DTE!W54),INDEX(Minutes_by_use_case!$B$2:$B$9,MATCH($B54,Minutes_by_use_case!$A$2:$A$9,0)),Current_DTE!W54),"-")</f>
        <v>-</v>
      </c>
    </row>
    <row r="55" spans="1:23" ht="386.4" x14ac:dyDescent="0.3">
      <c r="A55" s="44" t="str">
        <f>lifespans_all!A55</f>
        <v>New</v>
      </c>
      <c r="B55" s="44" t="str">
        <f>lifespans_all!B55</f>
        <v>Launch Events</v>
      </c>
      <c r="C55" s="44" t="str">
        <f>lifespans_all!C55</f>
        <v>-</v>
      </c>
      <c r="D55" s="116" t="str">
        <f>IFERROR(IF(ISBLANK(Current_DTE!D55),INDEX(Minutes_by_use_case!$B$2:$B$9,MATCH($B55,Minutes_by_use_case!$A$2:$A$9,0)),Current_DTE!D55),"-")</f>
        <v>So… in the User Data Vol file, the very last tab has DTE data. The question is if we should try to update both SR and DTE with "newer" data… which would drive to massaging the data I have extracted…</v>
      </c>
      <c r="E55" s="116">
        <f>IFERROR(IF(ISBLANK(Current_DTE!E55),INDEX(Minutes_by_use_case!$B$2:$B$9,MATCH($B55,Minutes_by_use_case!$A$2:$A$9,0)),Current_DTE!E55),"-")</f>
        <v>721.11352444444435</v>
      </c>
      <c r="F55" s="116">
        <f>IFERROR(IF(ISBLANK(Current_DTE!F55),INDEX(Minutes_by_use_case!$B$2:$B$9,MATCH($B55,Minutes_by_use_case!$A$2:$A$9,0)),Current_DTE!F55),"-")</f>
        <v>721.11352444444435</v>
      </c>
      <c r="G55" s="116">
        <f>IFERROR(IF(ISBLANK(Current_DTE!G55),INDEX(Minutes_by_use_case!$B$2:$B$9,MATCH($B55,Minutes_by_use_case!$A$2:$A$9,0)),Current_DTE!G55),"-")</f>
        <v>721.11352444444435</v>
      </c>
      <c r="H55" s="116">
        <f>IFERROR(IF(ISBLANK(Current_DTE!H55),INDEX(Minutes_by_use_case!$B$2:$B$9,MATCH($B55,Minutes_by_use_case!$A$2:$A$9,0)),Current_DTE!H55),"-")</f>
        <v>721.11352444444435</v>
      </c>
      <c r="I55" s="116">
        <f>IFERROR(IF(ISBLANK(Current_DTE!I55),INDEX(Minutes_by_use_case!$B$2:$B$9,MATCH($B55,Minutes_by_use_case!$A$2:$A$9,0)),Current_DTE!I55),"-")</f>
        <v>721.11352444444435</v>
      </c>
      <c r="J55" s="116">
        <f>IFERROR(IF(ISBLANK(Current_DTE!J55),INDEX(Minutes_by_use_case!$B$2:$B$9,MATCH($B55,Minutes_by_use_case!$A$2:$A$9,0)),Current_DTE!J55),"-")</f>
        <v>721.11352444444435</v>
      </c>
      <c r="K55" s="116">
        <f>IFERROR(IF(ISBLANK(Current_DTE!K55),INDEX(Minutes_by_use_case!$B$2:$B$9,MATCH($B55,Minutes_by_use_case!$A$2:$A$9,0)),Current_DTE!K55),"-")</f>
        <v>721.11352444444435</v>
      </c>
      <c r="L55" s="116">
        <f>IFERROR(IF(ISBLANK(Current_DTE!L55),INDEX(Minutes_by_use_case!$B$2:$B$9,MATCH($B55,Minutes_by_use_case!$A$2:$A$9,0)),Current_DTE!L55),"-")</f>
        <v>721.11352444444435</v>
      </c>
      <c r="M55" s="116">
        <f>IFERROR(IF(ISBLANK(Current_DTE!M55),INDEX(Minutes_by_use_case!$B$2:$B$9,MATCH($B55,Minutes_by_use_case!$A$2:$A$9,0)),Current_DTE!M55),"-")</f>
        <v>721.11352444444435</v>
      </c>
      <c r="N55" s="116">
        <f>IFERROR(IF(ISBLANK(Current_DTE!N55),INDEX(Minutes_by_use_case!$B$2:$B$9,MATCH($B55,Minutes_by_use_case!$A$2:$A$9,0)),Current_DTE!N55),"-")</f>
        <v>721.11352444444435</v>
      </c>
      <c r="O55" s="116">
        <f>IFERROR(IF(ISBLANK(Current_DTE!O55),INDEX(Minutes_by_use_case!$B$2:$B$9,MATCH($B55,Minutes_by_use_case!$A$2:$A$9,0)),Current_DTE!O55),"-")</f>
        <v>721.11352444444435</v>
      </c>
      <c r="P55" s="116">
        <f>IFERROR(IF(ISBLANK(Current_DTE!P55),INDEX(Minutes_by_use_case!$B$2:$B$9,MATCH($B55,Minutes_by_use_case!$A$2:$A$9,0)),Current_DTE!P55),"-")</f>
        <v>721.11352444444435</v>
      </c>
      <c r="Q55" s="116">
        <f>IFERROR(IF(ISBLANK(Current_DTE!Q55),INDEX(Minutes_by_use_case!$B$2:$B$9,MATCH($B55,Minutes_by_use_case!$A$2:$A$9,0)),Current_DTE!Q55),"-")</f>
        <v>721.11352444444435</v>
      </c>
      <c r="R55" s="116">
        <f>IFERROR(IF(ISBLANK(Current_DTE!R55),INDEX(Minutes_by_use_case!$B$2:$B$9,MATCH($B55,Minutes_by_use_case!$A$2:$A$9,0)),Current_DTE!R55),"-")</f>
        <v>721.11352444444435</v>
      </c>
      <c r="S55" s="116">
        <f>IFERROR(IF(ISBLANK(Current_DTE!S55),INDEX(Minutes_by_use_case!$B$2:$B$9,MATCH($B55,Minutes_by_use_case!$A$2:$A$9,0)),Current_DTE!S55),"-")</f>
        <v>721.11352444444435</v>
      </c>
      <c r="T55" s="116">
        <f>IFERROR(IF(ISBLANK(Current_DTE!T55),INDEX(Minutes_by_use_case!$B$2:$B$9,MATCH($B55,Minutes_by_use_case!$A$2:$A$9,0)),Current_DTE!T55),"-")</f>
        <v>721.11352444444435</v>
      </c>
      <c r="U55" s="116">
        <f>IFERROR(IF(ISBLANK(Current_DTE!U55),INDEX(Minutes_by_use_case!$B$2:$B$9,MATCH($B55,Minutes_by_use_case!$A$2:$A$9,0)),Current_DTE!U55),"-")</f>
        <v>721.11352444444435</v>
      </c>
      <c r="V55" s="116">
        <f>IFERROR(IF(ISBLANK(Current_DTE!V55),INDEX(Minutes_by_use_case!$B$2:$B$9,MATCH($B55,Minutes_by_use_case!$A$2:$A$9,0)),Current_DTE!V55),"-")</f>
        <v>721.11352444444435</v>
      </c>
      <c r="W55" s="116">
        <f>IFERROR(IF(ISBLANK(Current_DTE!W55),INDEX(Minutes_by_use_case!$B$2:$B$9,MATCH($B55,Minutes_by_use_case!$A$2:$A$9,0)),Current_DTE!W55),"-")</f>
        <v>721.11352444444435</v>
      </c>
    </row>
    <row r="56" spans="1:23" x14ac:dyDescent="0.3">
      <c r="A56" s="44" t="str">
        <f>lifespans_all!A56</f>
        <v>New</v>
      </c>
      <c r="B56" s="44" t="str">
        <f>lifespans_all!B56</f>
        <v>Terrestrial &amp; Aerial</v>
      </c>
      <c r="C56" s="44" t="str">
        <f>lifespans_all!C56</f>
        <v>-</v>
      </c>
      <c r="D56" s="116">
        <f>IFERROR(IF(ISBLANK(Current_DTE!D56),INDEX(Minutes_by_use_case!$B$2:$B$9,MATCH($B56,Minutes_by_use_case!$A$2:$A$9,0)),Current_DTE!D56),"-")</f>
        <v>89453.837836666688</v>
      </c>
      <c r="E56" s="116">
        <f>IFERROR(IF(ISBLANK(Current_DTE!E56),INDEX(Minutes_by_use_case!$B$2:$B$9,MATCH($B56,Minutes_by_use_case!$A$2:$A$9,0)),Current_DTE!E56),"-")</f>
        <v>89453.837836666688</v>
      </c>
      <c r="F56" s="116">
        <f>IFERROR(IF(ISBLANK(Current_DTE!F56),INDEX(Minutes_by_use_case!$B$2:$B$9,MATCH($B56,Minutes_by_use_case!$A$2:$A$9,0)),Current_DTE!F56),"-")</f>
        <v>89453.837836666688</v>
      </c>
      <c r="G56" s="116">
        <f>IFERROR(IF(ISBLANK(Current_DTE!G56),INDEX(Minutes_by_use_case!$B$2:$B$9,MATCH($B56,Minutes_by_use_case!$A$2:$A$9,0)),Current_DTE!G56),"-")</f>
        <v>89453.837836666688</v>
      </c>
      <c r="H56" s="116">
        <f>IFERROR(IF(ISBLANK(Current_DTE!H56),INDEX(Minutes_by_use_case!$B$2:$B$9,MATCH($B56,Minutes_by_use_case!$A$2:$A$9,0)),Current_DTE!H56),"-")</f>
        <v>89453.837836666688</v>
      </c>
      <c r="I56" s="116">
        <f>IFERROR(IF(ISBLANK(Current_DTE!I56),INDEX(Minutes_by_use_case!$B$2:$B$9,MATCH($B56,Minutes_by_use_case!$A$2:$A$9,0)),Current_DTE!I56),"-")</f>
        <v>89453.837836666688</v>
      </c>
      <c r="J56" s="116">
        <f>IFERROR(IF(ISBLANK(Current_DTE!J56),INDEX(Minutes_by_use_case!$B$2:$B$9,MATCH($B56,Minutes_by_use_case!$A$2:$A$9,0)),Current_DTE!J56),"-")</f>
        <v>89453.837836666688</v>
      </c>
      <c r="K56" s="116">
        <f>IFERROR(IF(ISBLANK(Current_DTE!K56),INDEX(Minutes_by_use_case!$B$2:$B$9,MATCH($B56,Minutes_by_use_case!$A$2:$A$9,0)),Current_DTE!K56),"-")</f>
        <v>89453.837836666688</v>
      </c>
      <c r="L56" s="116">
        <f>IFERROR(IF(ISBLANK(Current_DTE!L56),INDEX(Minutes_by_use_case!$B$2:$B$9,MATCH($B56,Minutes_by_use_case!$A$2:$A$9,0)),Current_DTE!L56),"-")</f>
        <v>89453.837836666688</v>
      </c>
      <c r="M56" s="116">
        <f>IFERROR(IF(ISBLANK(Current_DTE!M56),INDEX(Minutes_by_use_case!$B$2:$B$9,MATCH($B56,Minutes_by_use_case!$A$2:$A$9,0)),Current_DTE!M56),"-")</f>
        <v>89453.837836666688</v>
      </c>
      <c r="N56" s="116">
        <f>IFERROR(IF(ISBLANK(Current_DTE!N56),INDEX(Minutes_by_use_case!$B$2:$B$9,MATCH($B56,Minutes_by_use_case!$A$2:$A$9,0)),Current_DTE!N56),"-")</f>
        <v>89453.837836666688</v>
      </c>
      <c r="O56" s="116">
        <f>IFERROR(IF(ISBLANK(Current_DTE!O56),INDEX(Minutes_by_use_case!$B$2:$B$9,MATCH($B56,Minutes_by_use_case!$A$2:$A$9,0)),Current_DTE!O56),"-")</f>
        <v>89453.837836666688</v>
      </c>
      <c r="P56" s="116">
        <f>IFERROR(IF(ISBLANK(Current_DTE!P56),INDEX(Minutes_by_use_case!$B$2:$B$9,MATCH($B56,Minutes_by_use_case!$A$2:$A$9,0)),Current_DTE!P56),"-")</f>
        <v>89453.837836666688</v>
      </c>
      <c r="Q56" s="116">
        <f>IFERROR(IF(ISBLANK(Current_DTE!Q56),INDEX(Minutes_by_use_case!$B$2:$B$9,MATCH($B56,Minutes_by_use_case!$A$2:$A$9,0)),Current_DTE!Q56),"-")</f>
        <v>89453.837836666688</v>
      </c>
      <c r="R56" s="116">
        <f>IFERROR(IF(ISBLANK(Current_DTE!R56),INDEX(Minutes_by_use_case!$B$2:$B$9,MATCH($B56,Minutes_by_use_case!$A$2:$A$9,0)),Current_DTE!R56),"-")</f>
        <v>89453.837836666688</v>
      </c>
      <c r="S56" s="116">
        <f>IFERROR(IF(ISBLANK(Current_DTE!S56),INDEX(Minutes_by_use_case!$B$2:$B$9,MATCH($B56,Minutes_by_use_case!$A$2:$A$9,0)),Current_DTE!S56),"-")</f>
        <v>89453.837836666688</v>
      </c>
      <c r="T56" s="116">
        <f>IFERROR(IF(ISBLANK(Current_DTE!T56),INDEX(Minutes_by_use_case!$B$2:$B$9,MATCH($B56,Minutes_by_use_case!$A$2:$A$9,0)),Current_DTE!T56),"-")</f>
        <v>89453.837836666688</v>
      </c>
      <c r="U56" s="116">
        <f>IFERROR(IF(ISBLANK(Current_DTE!U56),INDEX(Minutes_by_use_case!$B$2:$B$9,MATCH($B56,Minutes_by_use_case!$A$2:$A$9,0)),Current_DTE!U56),"-")</f>
        <v>89453.837836666688</v>
      </c>
      <c r="V56" s="116">
        <f>IFERROR(IF(ISBLANK(Current_DTE!V56),INDEX(Minutes_by_use_case!$B$2:$B$9,MATCH($B56,Minutes_by_use_case!$A$2:$A$9,0)),Current_DTE!V56),"-")</f>
        <v>89453.837836666688</v>
      </c>
      <c r="W56" s="116">
        <f>IFERROR(IF(ISBLANK(Current_DTE!W56),INDEX(Minutes_by_use_case!$B$2:$B$9,MATCH($B56,Minutes_by_use_case!$A$2:$A$9,0)),Current_DTE!W56),"-")</f>
        <v>89453.837836666688</v>
      </c>
    </row>
    <row r="57" spans="1:23" x14ac:dyDescent="0.3">
      <c r="D57" s="31"/>
      <c r="E57" s="31"/>
      <c r="F57" s="31"/>
      <c r="G57" s="31"/>
      <c r="H57" s="31"/>
      <c r="I57" s="31"/>
      <c r="J57" s="31"/>
      <c r="K57" s="31"/>
      <c r="L57" s="31"/>
      <c r="M57" s="31"/>
      <c r="N57" s="31"/>
      <c r="O57" s="31"/>
      <c r="P57" s="31"/>
      <c r="Q57" s="31"/>
      <c r="R57" s="31"/>
      <c r="S57" s="31"/>
      <c r="T57" s="31"/>
      <c r="U57" s="31"/>
      <c r="V57" s="31"/>
      <c r="W57" s="31"/>
    </row>
    <row r="58" spans="1:23" x14ac:dyDescent="0.3">
      <c r="A58" s="61" t="s">
        <v>158</v>
      </c>
      <c r="D58" s="31"/>
      <c r="E58" s="31"/>
      <c r="F58" s="31"/>
      <c r="G58" s="31"/>
      <c r="H58" s="31"/>
      <c r="I58" s="31"/>
      <c r="J58" s="31"/>
      <c r="K58" s="31"/>
      <c r="L58" s="31"/>
      <c r="M58" s="31"/>
      <c r="N58" s="31"/>
      <c r="O58" s="31"/>
      <c r="P58" s="31"/>
      <c r="Q58" s="31"/>
      <c r="R58" s="31"/>
      <c r="S58" s="31"/>
      <c r="T58" s="31"/>
      <c r="U58" s="31"/>
      <c r="V58" s="31"/>
      <c r="W58" s="31"/>
    </row>
    <row r="59" spans="1:23" x14ac:dyDescent="0.3">
      <c r="D59" s="31"/>
      <c r="E59" s="31"/>
      <c r="F59" s="31"/>
      <c r="G59" s="31"/>
      <c r="H59" s="31"/>
      <c r="I59" s="31"/>
      <c r="J59" s="31"/>
      <c r="K59" s="31"/>
      <c r="L59" s="31"/>
      <c r="M59" s="31"/>
      <c r="N59" s="31"/>
      <c r="O59" s="31"/>
      <c r="P59" s="31"/>
      <c r="Q59" s="31"/>
      <c r="R59" s="31"/>
      <c r="S59" s="31"/>
      <c r="T59" s="31"/>
      <c r="U59" s="31"/>
      <c r="V59" s="31"/>
      <c r="W59" s="31"/>
    </row>
    <row r="60" spans="1:23" x14ac:dyDescent="0.3">
      <c r="D60" s="31"/>
      <c r="E60" s="31"/>
      <c r="F60" s="31"/>
      <c r="G60" s="31"/>
      <c r="H60" s="31"/>
      <c r="I60" s="31"/>
      <c r="J60" s="31"/>
      <c r="K60" s="31"/>
      <c r="L60" s="31"/>
      <c r="M60" s="31"/>
      <c r="N60" s="31"/>
      <c r="O60" s="31"/>
      <c r="P60" s="31"/>
      <c r="Q60" s="31"/>
      <c r="R60" s="31"/>
      <c r="S60" s="31"/>
      <c r="T60" s="31"/>
      <c r="U60" s="31"/>
      <c r="V60" s="31"/>
      <c r="W60" s="31"/>
    </row>
  </sheetData>
  <autoFilter ref="A1:W48" xr:uid="{3A8DBBC3-2F6E-4F74-9731-6A90B0FA0F89}">
    <sortState xmlns:xlrd2="http://schemas.microsoft.com/office/spreadsheetml/2017/richdata2" ref="A2:W48">
      <sortCondition ref="A1:A48"/>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G5" sqref="G5"/>
    </sheetView>
  </sheetViews>
  <sheetFormatPr defaultRowHeight="13.8" x14ac:dyDescent="0.25"/>
  <cols>
    <col min="1" max="1" width="17.109375" style="2" customWidth="1"/>
    <col min="2" max="2" width="57.6640625" style="2" customWidth="1"/>
    <col min="3" max="7" width="12.21875" style="63" bestFit="1" customWidth="1"/>
    <col min="8" max="22" width="9.44140625" style="63" customWidth="1"/>
    <col min="23" max="16384" width="8.88671875" style="2"/>
  </cols>
  <sheetData>
    <row r="1" spans="1:22" s="11" customFormat="1" x14ac:dyDescent="0.25">
      <c r="A1" s="42" t="s">
        <v>31</v>
      </c>
      <c r="B1" s="42"/>
      <c r="C1" s="42">
        <v>2021</v>
      </c>
      <c r="D1" s="43">
        <v>2022</v>
      </c>
      <c r="E1" s="42">
        <v>2023</v>
      </c>
      <c r="F1" s="43">
        <v>2024</v>
      </c>
      <c r="G1" s="42">
        <v>2025</v>
      </c>
      <c r="H1" s="43">
        <v>2026</v>
      </c>
      <c r="I1" s="42">
        <v>2027</v>
      </c>
      <c r="J1" s="43">
        <v>2028</v>
      </c>
      <c r="K1" s="42">
        <v>2029</v>
      </c>
      <c r="L1" s="43">
        <v>2030</v>
      </c>
      <c r="M1" s="42">
        <v>2031</v>
      </c>
      <c r="N1" s="43">
        <v>2032</v>
      </c>
      <c r="O1" s="42">
        <v>2033</v>
      </c>
      <c r="P1" s="43">
        <v>2034</v>
      </c>
      <c r="Q1" s="42">
        <v>2035</v>
      </c>
      <c r="R1" s="43">
        <v>2036</v>
      </c>
      <c r="S1" s="42">
        <v>2037</v>
      </c>
      <c r="T1" s="43">
        <v>2038</v>
      </c>
      <c r="U1" s="42">
        <v>2039</v>
      </c>
      <c r="V1" s="43">
        <v>2040</v>
      </c>
    </row>
    <row r="2" spans="1:22" x14ac:dyDescent="0.25">
      <c r="A2" s="44" t="s">
        <v>62</v>
      </c>
      <c r="B2" s="45" t="s">
        <v>56</v>
      </c>
      <c r="C2" s="116">
        <f>IFERROR(lifespans_all!D2*DTE_mission_minutes!D2,"-")</f>
        <v>133409.35004928565</v>
      </c>
      <c r="D2" s="116">
        <f>IFERROR(lifespans_all!E2*DTE_mission_minutes!E2,"-")</f>
        <v>133409.35004928565</v>
      </c>
      <c r="E2" s="116">
        <f>IFERROR(lifespans_all!F2*DTE_mission_minutes!F2,"-")</f>
        <v>0</v>
      </c>
      <c r="F2" s="116">
        <f>IFERROR(lifespans_all!G2*DTE_mission_minutes!G2,"-")</f>
        <v>0</v>
      </c>
      <c r="G2" s="116">
        <f>IFERROR(lifespans_all!H2*DTE_mission_minutes!H2,"-")</f>
        <v>0</v>
      </c>
      <c r="H2" s="116">
        <f>IFERROR(lifespans_all!I2*DTE_mission_minutes!I2,"-")</f>
        <v>0</v>
      </c>
      <c r="I2" s="116">
        <f>IFERROR(lifespans_all!J2*DTE_mission_minutes!J2,"-")</f>
        <v>0</v>
      </c>
      <c r="J2" s="116">
        <f>IFERROR(lifespans_all!K2*DTE_mission_minutes!K2,"-")</f>
        <v>0</v>
      </c>
      <c r="K2" s="116">
        <f>IFERROR(lifespans_all!L2*DTE_mission_minutes!L2,"-")</f>
        <v>0</v>
      </c>
      <c r="L2" s="116">
        <f>IFERROR(lifespans_all!M2*DTE_mission_minutes!M2,"-")</f>
        <v>0</v>
      </c>
      <c r="M2" s="116">
        <f>IFERROR(lifespans_all!N2*DTE_mission_minutes!N2,"-")</f>
        <v>0</v>
      </c>
      <c r="N2" s="116">
        <f>IFERROR(lifespans_all!O2*DTE_mission_minutes!O2,"-")</f>
        <v>0</v>
      </c>
      <c r="O2" s="116">
        <f>IFERROR(lifespans_all!P2*DTE_mission_minutes!P2,"-")</f>
        <v>0</v>
      </c>
      <c r="P2" s="116">
        <f>IFERROR(lifespans_all!Q2*DTE_mission_minutes!Q2,"-")</f>
        <v>0</v>
      </c>
      <c r="Q2" s="116">
        <f>IFERROR(lifespans_all!R2*DTE_mission_minutes!R2,"-")</f>
        <v>0</v>
      </c>
      <c r="R2" s="116">
        <f>IFERROR(lifespans_all!S2*DTE_mission_minutes!S2,"-")</f>
        <v>0</v>
      </c>
      <c r="S2" s="116">
        <f>IFERROR(lifespans_all!T2*DTE_mission_minutes!T2,"-")</f>
        <v>0</v>
      </c>
      <c r="T2" s="116">
        <f>IFERROR(lifespans_all!U2*DTE_mission_minutes!U2,"-")</f>
        <v>0</v>
      </c>
      <c r="U2" s="116">
        <f>IFERROR(lifespans_all!V2*DTE_mission_minutes!V2,"-")</f>
        <v>0</v>
      </c>
      <c r="V2" s="116">
        <f>IFERROR(lifespans_all!W2*DTE_mission_minutes!W2,"-")</f>
        <v>0</v>
      </c>
    </row>
    <row r="3" spans="1:22" x14ac:dyDescent="0.25">
      <c r="A3" s="44" t="s">
        <v>32</v>
      </c>
      <c r="B3" s="45" t="s">
        <v>56</v>
      </c>
      <c r="C3" s="116">
        <f>IFERROR(lifespans_all!D3*DTE_mission_minutes!D3,"-")</f>
        <v>2249.4702694444441</v>
      </c>
      <c r="D3" s="116">
        <f>IFERROR(lifespans_all!E3*DTE_mission_minutes!E3,"-")</f>
        <v>1189.7750000000001</v>
      </c>
      <c r="E3" s="116">
        <f>IFERROR(lifespans_all!F3*DTE_mission_minutes!F3,"-")</f>
        <v>649.57638888888891</v>
      </c>
      <c r="F3" s="116">
        <f>IFERROR(lifespans_all!G3*DTE_mission_minutes!G3,"-")</f>
        <v>1663.1641649999997</v>
      </c>
      <c r="G3" s="116">
        <f>IFERROR(lifespans_all!H3*DTE_mission_minutes!H3,"-")</f>
        <v>0</v>
      </c>
      <c r="H3" s="116">
        <f>IFERROR(lifespans_all!I3*DTE_mission_minutes!I3,"-")</f>
        <v>0</v>
      </c>
      <c r="I3" s="116">
        <f>IFERROR(lifespans_all!J3*DTE_mission_minutes!J3,"-")</f>
        <v>0</v>
      </c>
      <c r="J3" s="116">
        <f>IFERROR(lifespans_all!K3*DTE_mission_minutes!K3,"-")</f>
        <v>0</v>
      </c>
      <c r="K3" s="116">
        <f>IFERROR(lifespans_all!L3*DTE_mission_minutes!L3,"-")</f>
        <v>0</v>
      </c>
      <c r="L3" s="116">
        <f>IFERROR(lifespans_all!M3*DTE_mission_minutes!M3,"-")</f>
        <v>0</v>
      </c>
      <c r="M3" s="116">
        <f>IFERROR(lifespans_all!N3*DTE_mission_minutes!N3,"-")</f>
        <v>0</v>
      </c>
      <c r="N3" s="116">
        <f>IFERROR(lifespans_all!O3*DTE_mission_minutes!O3,"-")</f>
        <v>0</v>
      </c>
      <c r="O3" s="116">
        <f>IFERROR(lifespans_all!P3*DTE_mission_minutes!P3,"-")</f>
        <v>0</v>
      </c>
      <c r="P3" s="116">
        <f>IFERROR(lifespans_all!Q3*DTE_mission_minutes!Q3,"-")</f>
        <v>0</v>
      </c>
      <c r="Q3" s="116">
        <f>IFERROR(lifespans_all!R3*DTE_mission_minutes!R3,"-")</f>
        <v>0</v>
      </c>
      <c r="R3" s="116">
        <f>IFERROR(lifespans_all!S3*DTE_mission_minutes!S3,"-")</f>
        <v>0</v>
      </c>
      <c r="S3" s="116">
        <f>IFERROR(lifespans_all!T3*DTE_mission_minutes!T3,"-")</f>
        <v>0</v>
      </c>
      <c r="T3" s="116">
        <f>IFERROR(lifespans_all!U3*DTE_mission_minutes!U3,"-")</f>
        <v>0</v>
      </c>
      <c r="U3" s="116">
        <f>IFERROR(lifespans_all!V3*DTE_mission_minutes!V3,"-")</f>
        <v>0</v>
      </c>
      <c r="V3" s="116">
        <f>IFERROR(lifespans_all!W3*DTE_mission_minutes!W3,"-")</f>
        <v>0</v>
      </c>
    </row>
    <row r="4" spans="1:22" x14ac:dyDescent="0.25">
      <c r="A4" s="44" t="s">
        <v>64</v>
      </c>
      <c r="B4" s="45" t="s">
        <v>56</v>
      </c>
      <c r="C4" s="116">
        <f>IFERROR(lifespans_all!D4*DTE_mission_minutes!D4,"-")</f>
        <v>1151.5091666666667</v>
      </c>
      <c r="D4" s="116">
        <f>IFERROR(lifespans_all!E4*DTE_mission_minutes!E4,"-")</f>
        <v>1164.4527777777778</v>
      </c>
      <c r="E4" s="116">
        <f>IFERROR(lifespans_all!F4*DTE_mission_minutes!F4,"-")</f>
        <v>862.00805555555553</v>
      </c>
      <c r="F4" s="116">
        <f>IFERROR(lifespans_all!G4*DTE_mission_minutes!G4,"-")</f>
        <v>1093.0107777777775</v>
      </c>
      <c r="G4" s="116">
        <f>IFERROR(lifespans_all!H4*DTE_mission_minutes!H4,"-")</f>
        <v>1093.0107777777775</v>
      </c>
      <c r="H4" s="116">
        <f>IFERROR(lifespans_all!I4*DTE_mission_minutes!I4,"-")</f>
        <v>1093.0107777777775</v>
      </c>
      <c r="I4" s="116">
        <f>IFERROR(lifespans_all!J4*DTE_mission_minutes!J4,"-")</f>
        <v>0</v>
      </c>
      <c r="J4" s="116">
        <f>IFERROR(lifespans_all!K4*DTE_mission_minutes!K4,"-")</f>
        <v>0</v>
      </c>
      <c r="K4" s="116">
        <f>IFERROR(lifespans_all!L4*DTE_mission_minutes!L4,"-")</f>
        <v>0</v>
      </c>
      <c r="L4" s="116">
        <f>IFERROR(lifespans_all!M4*DTE_mission_minutes!M4,"-")</f>
        <v>0</v>
      </c>
      <c r="M4" s="116">
        <f>IFERROR(lifespans_all!N4*DTE_mission_minutes!N4,"-")</f>
        <v>0</v>
      </c>
      <c r="N4" s="116">
        <f>IFERROR(lifespans_all!O4*DTE_mission_minutes!O4,"-")</f>
        <v>0</v>
      </c>
      <c r="O4" s="116">
        <f>IFERROR(lifespans_all!P4*DTE_mission_minutes!P4,"-")</f>
        <v>0</v>
      </c>
      <c r="P4" s="116">
        <f>IFERROR(lifespans_all!Q4*DTE_mission_minutes!Q4,"-")</f>
        <v>0</v>
      </c>
      <c r="Q4" s="116">
        <f>IFERROR(lifespans_all!R4*DTE_mission_minutes!R4,"-")</f>
        <v>0</v>
      </c>
      <c r="R4" s="116">
        <f>IFERROR(lifespans_all!S4*DTE_mission_minutes!S4,"-")</f>
        <v>0</v>
      </c>
      <c r="S4" s="116">
        <f>IFERROR(lifespans_all!T4*DTE_mission_minutes!T4,"-")</f>
        <v>0</v>
      </c>
      <c r="T4" s="116">
        <f>IFERROR(lifespans_all!U4*DTE_mission_minutes!U4,"-")</f>
        <v>0</v>
      </c>
      <c r="U4" s="116">
        <f>IFERROR(lifespans_all!V4*DTE_mission_minutes!V4,"-")</f>
        <v>0</v>
      </c>
      <c r="V4" s="116">
        <f>IFERROR(lifespans_all!W4*DTE_mission_minutes!W4,"-")</f>
        <v>0</v>
      </c>
    </row>
    <row r="5" spans="1:22" x14ac:dyDescent="0.25">
      <c r="A5" s="44" t="s">
        <v>65</v>
      </c>
      <c r="B5" s="50" t="s">
        <v>58</v>
      </c>
      <c r="C5" s="116">
        <f>IFERROR(lifespans_all!D5*DTE_mission_minutes!D5,"-")</f>
        <v>171572.29579277776</v>
      </c>
      <c r="D5" s="116">
        <f>IFERROR(lifespans_all!E5*DTE_mission_minutes!E5,"-")</f>
        <v>171572.29579277776</v>
      </c>
      <c r="E5" s="116">
        <f>IFERROR(lifespans_all!F5*DTE_mission_minutes!F5,"-")</f>
        <v>171572.29579277776</v>
      </c>
      <c r="F5" s="116">
        <f>IFERROR(lifespans_all!G5*DTE_mission_minutes!G5,"-")</f>
        <v>171572.29579277776</v>
      </c>
      <c r="G5" s="116">
        <f>IFERROR(lifespans_all!H5*DTE_mission_minutes!H5,"-")</f>
        <v>171572.29579277776</v>
      </c>
      <c r="H5" s="116">
        <f>IFERROR(lifespans_all!I5*DTE_mission_minutes!I5,"-")</f>
        <v>171572.29579277776</v>
      </c>
      <c r="I5" s="116">
        <f>IFERROR(lifespans_all!J5*DTE_mission_minutes!J5,"-")</f>
        <v>171572.29579277776</v>
      </c>
      <c r="J5" s="116">
        <f>IFERROR(lifespans_all!K5*DTE_mission_minutes!K5,"-")</f>
        <v>171572.29579277776</v>
      </c>
      <c r="K5" s="116">
        <f>IFERROR(lifespans_all!L5*DTE_mission_minutes!L5,"-")</f>
        <v>171572.29579277776</v>
      </c>
      <c r="L5" s="116">
        <f>IFERROR(lifespans_all!M5*DTE_mission_minutes!M5,"-")</f>
        <v>171572.29579277776</v>
      </c>
      <c r="M5" s="116">
        <f>IFERROR(lifespans_all!N5*DTE_mission_minutes!N5,"-")</f>
        <v>171572.29579277776</v>
      </c>
      <c r="N5" s="116">
        <f>IFERROR(lifespans_all!O5*DTE_mission_minutes!O5,"-")</f>
        <v>171572.29579277776</v>
      </c>
      <c r="O5" s="116">
        <f>IFERROR(lifespans_all!P5*DTE_mission_minutes!P5,"-")</f>
        <v>171572.29579277776</v>
      </c>
      <c r="P5" s="116">
        <f>IFERROR(lifespans_all!Q5*DTE_mission_minutes!Q5,"-")</f>
        <v>171572.29579277776</v>
      </c>
      <c r="Q5" s="116">
        <f>IFERROR(lifespans_all!R5*DTE_mission_minutes!R5,"-")</f>
        <v>171572.29579277776</v>
      </c>
      <c r="R5" s="116">
        <f>IFERROR(lifespans_all!S5*DTE_mission_minutes!S5,"-")</f>
        <v>171572.29579277776</v>
      </c>
      <c r="S5" s="116">
        <f>IFERROR(lifespans_all!T5*DTE_mission_minutes!T5,"-")</f>
        <v>171572.29579277776</v>
      </c>
      <c r="T5" s="116">
        <f>IFERROR(lifespans_all!U5*DTE_mission_minutes!U5,"-")</f>
        <v>171572.29579277776</v>
      </c>
      <c r="U5" s="116">
        <f>IFERROR(lifespans_all!V5*DTE_mission_minutes!V5,"-")</f>
        <v>171572.29579277776</v>
      </c>
      <c r="V5" s="116">
        <f>IFERROR(lifespans_all!W5*DTE_mission_minutes!W5,"-")</f>
        <v>171572.29579277776</v>
      </c>
    </row>
    <row r="6" spans="1:22" x14ac:dyDescent="0.25">
      <c r="A6" s="44" t="s">
        <v>66</v>
      </c>
      <c r="B6" s="51" t="s">
        <v>57</v>
      </c>
      <c r="C6" s="116">
        <f>IFERROR(lifespans_all!D6*DTE_mission_minutes!D6,"-")</f>
        <v>30.559216666666664</v>
      </c>
      <c r="D6" s="116">
        <f>IFERROR(lifespans_all!E6*DTE_mission_minutes!E6,"-")</f>
        <v>69.774163888888879</v>
      </c>
      <c r="E6" s="116">
        <f>IFERROR(lifespans_all!F6*DTE_mission_minutes!F6,"-")</f>
        <v>18.289311111111111</v>
      </c>
      <c r="F6" s="116">
        <f>IFERROR(lifespans_all!G6*DTE_mission_minutes!G6,"-")</f>
        <v>35.440637222222215</v>
      </c>
      <c r="G6" s="116">
        <f>IFERROR(lifespans_all!H6*DTE_mission_minutes!H6,"-")</f>
        <v>0</v>
      </c>
      <c r="H6" s="116">
        <f>IFERROR(lifespans_all!I6*DTE_mission_minutes!I6,"-")</f>
        <v>0</v>
      </c>
      <c r="I6" s="116">
        <f>IFERROR(lifespans_all!J6*DTE_mission_minutes!J6,"-")</f>
        <v>0</v>
      </c>
      <c r="J6" s="116">
        <f>IFERROR(lifespans_all!K6*DTE_mission_minutes!K6,"-")</f>
        <v>0</v>
      </c>
      <c r="K6" s="116">
        <f>IFERROR(lifespans_all!L6*DTE_mission_minutes!L6,"-")</f>
        <v>0</v>
      </c>
      <c r="L6" s="116">
        <f>IFERROR(lifespans_all!M6*DTE_mission_minutes!M6,"-")</f>
        <v>0</v>
      </c>
      <c r="M6" s="116">
        <f>IFERROR(lifespans_all!N6*DTE_mission_minutes!N6,"-")</f>
        <v>0</v>
      </c>
      <c r="N6" s="116">
        <f>IFERROR(lifespans_all!O6*DTE_mission_minutes!O6,"-")</f>
        <v>0</v>
      </c>
      <c r="O6" s="116">
        <f>IFERROR(lifespans_all!P6*DTE_mission_minutes!P6,"-")</f>
        <v>0</v>
      </c>
      <c r="P6" s="116">
        <f>IFERROR(lifespans_all!Q6*DTE_mission_minutes!Q6,"-")</f>
        <v>0</v>
      </c>
      <c r="Q6" s="116">
        <f>IFERROR(lifespans_all!R6*DTE_mission_minutes!R6,"-")</f>
        <v>0</v>
      </c>
      <c r="R6" s="116">
        <f>IFERROR(lifespans_all!S6*DTE_mission_minutes!S6,"-")</f>
        <v>0</v>
      </c>
      <c r="S6" s="116">
        <f>IFERROR(lifespans_all!T6*DTE_mission_minutes!T6,"-")</f>
        <v>0</v>
      </c>
      <c r="T6" s="116">
        <f>IFERROR(lifespans_all!U6*DTE_mission_minutes!U6,"-")</f>
        <v>0</v>
      </c>
      <c r="U6" s="116">
        <f>IFERROR(lifespans_all!V6*DTE_mission_minutes!V6,"-")</f>
        <v>0</v>
      </c>
      <c r="V6" s="116">
        <f>IFERROR(lifespans_all!W6*DTE_mission_minutes!W6,"-")</f>
        <v>0</v>
      </c>
    </row>
    <row r="7" spans="1:22" x14ac:dyDescent="0.25">
      <c r="A7" s="44" t="s">
        <v>67</v>
      </c>
      <c r="B7" s="45" t="s">
        <v>56</v>
      </c>
      <c r="C7" s="116">
        <f>IFERROR(lifespans_all!D7*DTE_mission_minutes!D7,"-")</f>
        <v>667.42555555555555</v>
      </c>
      <c r="D7" s="116">
        <f>IFERROR(lifespans_all!E7*DTE_mission_minutes!E7,"-")</f>
        <v>707.53916666666669</v>
      </c>
      <c r="E7" s="116">
        <f>IFERROR(lifespans_all!F7*DTE_mission_minutes!F7,"-")</f>
        <v>608.43833333333339</v>
      </c>
      <c r="F7" s="116">
        <f>IFERROR(lifespans_all!G7*DTE_mission_minutes!G7,"-")</f>
        <v>671.11811111111115</v>
      </c>
      <c r="G7" s="116">
        <f>IFERROR(lifespans_all!H7*DTE_mission_minutes!H7,"-")</f>
        <v>671.11811111111115</v>
      </c>
      <c r="H7" s="116">
        <f>IFERROR(lifespans_all!I7*DTE_mission_minutes!I7,"-")</f>
        <v>671.11811111111115</v>
      </c>
      <c r="I7" s="116">
        <f>IFERROR(lifespans_all!J7*DTE_mission_minutes!J7,"-")</f>
        <v>0</v>
      </c>
      <c r="J7" s="116">
        <f>IFERROR(lifespans_all!K7*DTE_mission_minutes!K7,"-")</f>
        <v>0</v>
      </c>
      <c r="K7" s="116">
        <f>IFERROR(lifespans_all!L7*DTE_mission_minutes!L7,"-")</f>
        <v>0</v>
      </c>
      <c r="L7" s="116">
        <f>IFERROR(lifespans_all!M7*DTE_mission_minutes!M7,"-")</f>
        <v>0</v>
      </c>
      <c r="M7" s="116">
        <f>IFERROR(lifespans_all!N7*DTE_mission_minutes!N7,"-")</f>
        <v>0</v>
      </c>
      <c r="N7" s="116">
        <f>IFERROR(lifespans_all!O7*DTE_mission_minutes!O7,"-")</f>
        <v>0</v>
      </c>
      <c r="O7" s="116">
        <f>IFERROR(lifespans_all!P7*DTE_mission_minutes!P7,"-")</f>
        <v>0</v>
      </c>
      <c r="P7" s="116">
        <f>IFERROR(lifespans_all!Q7*DTE_mission_minutes!Q7,"-")</f>
        <v>0</v>
      </c>
      <c r="Q7" s="116">
        <f>IFERROR(lifespans_all!R7*DTE_mission_minutes!R7,"-")</f>
        <v>0</v>
      </c>
      <c r="R7" s="116">
        <f>IFERROR(lifespans_all!S7*DTE_mission_minutes!S7,"-")</f>
        <v>0</v>
      </c>
      <c r="S7" s="116">
        <f>IFERROR(lifespans_all!T7*DTE_mission_minutes!T7,"-")</f>
        <v>0</v>
      </c>
      <c r="T7" s="116">
        <f>IFERROR(lifespans_all!U7*DTE_mission_minutes!U7,"-")</f>
        <v>0</v>
      </c>
      <c r="U7" s="116">
        <f>IFERROR(lifespans_all!V7*DTE_mission_minutes!V7,"-")</f>
        <v>0</v>
      </c>
      <c r="V7" s="116">
        <f>IFERROR(lifespans_all!W7*DTE_mission_minutes!W7,"-")</f>
        <v>0</v>
      </c>
    </row>
    <row r="8" spans="1:22" x14ac:dyDescent="0.25">
      <c r="A8" s="44" t="s">
        <v>33</v>
      </c>
      <c r="B8" s="52" t="s">
        <v>63</v>
      </c>
      <c r="C8" s="116">
        <f>IFERROR(lifespans_all!D8*DTE_mission_minutes!D8,"-")</f>
        <v>508.14004722222222</v>
      </c>
      <c r="D8" s="116">
        <f>IFERROR(lifespans_all!E8*DTE_mission_minutes!E8,"-")</f>
        <v>377.5913888888889</v>
      </c>
      <c r="E8" s="116">
        <f>IFERROR(lifespans_all!F8*DTE_mission_minutes!F8,"-")</f>
        <v>307.24861111111113</v>
      </c>
      <c r="F8" s="116">
        <f>IFERROR(lifespans_all!G8*DTE_mission_minutes!G8,"-")</f>
        <v>392.20349666666669</v>
      </c>
      <c r="G8" s="116">
        <f>IFERROR(lifespans_all!H8*DTE_mission_minutes!H8,"-")</f>
        <v>392.20349666666669</v>
      </c>
      <c r="H8" s="116">
        <f>IFERROR(lifespans_all!I8*DTE_mission_minutes!I8,"-")</f>
        <v>392.20349666666669</v>
      </c>
      <c r="I8" s="116">
        <f>IFERROR(lifespans_all!J8*DTE_mission_minutes!J8,"-")</f>
        <v>392.20349666666669</v>
      </c>
      <c r="J8" s="116">
        <f>IFERROR(lifespans_all!K8*DTE_mission_minutes!K8,"-")</f>
        <v>392.20349666666669</v>
      </c>
      <c r="K8" s="116">
        <f>IFERROR(lifespans_all!L8*DTE_mission_minutes!L8,"-")</f>
        <v>392.20349666666669</v>
      </c>
      <c r="L8" s="116">
        <f>IFERROR(lifespans_all!M8*DTE_mission_minutes!M8,"-")</f>
        <v>392.20349666666669</v>
      </c>
      <c r="M8" s="116">
        <f>IFERROR(lifespans_all!N8*DTE_mission_minutes!N8,"-")</f>
        <v>392.20349666666669</v>
      </c>
      <c r="N8" s="116">
        <f>IFERROR(lifespans_all!O8*DTE_mission_minutes!O8,"-")</f>
        <v>392.20349666666669</v>
      </c>
      <c r="O8" s="116">
        <f>IFERROR(lifespans_all!P8*DTE_mission_minutes!P8,"-")</f>
        <v>392.20349666666669</v>
      </c>
      <c r="P8" s="116">
        <f>IFERROR(lifespans_all!Q8*DTE_mission_minutes!Q8,"-")</f>
        <v>392.20349666666669</v>
      </c>
      <c r="Q8" s="116">
        <f>IFERROR(lifespans_all!R8*DTE_mission_minutes!R8,"-")</f>
        <v>392.20349666666669</v>
      </c>
      <c r="R8" s="116">
        <f>IFERROR(lifespans_all!S8*DTE_mission_minutes!S8,"-")</f>
        <v>392.20349666666669</v>
      </c>
      <c r="S8" s="116">
        <f>IFERROR(lifespans_all!T8*DTE_mission_minutes!T8,"-")</f>
        <v>392.20349666666669</v>
      </c>
      <c r="T8" s="116">
        <f>IFERROR(lifespans_all!U8*DTE_mission_minutes!U8,"-")</f>
        <v>392.20349666666669</v>
      </c>
      <c r="U8" s="116">
        <f>IFERROR(lifespans_all!V8*DTE_mission_minutes!V8,"-")</f>
        <v>392.20349666666669</v>
      </c>
      <c r="V8" s="116">
        <f>IFERROR(lifespans_all!W8*DTE_mission_minutes!W8,"-")</f>
        <v>392.20349666666669</v>
      </c>
    </row>
    <row r="9" spans="1:22" x14ac:dyDescent="0.25">
      <c r="A9" s="44" t="s">
        <v>68</v>
      </c>
      <c r="B9" s="45" t="s">
        <v>56</v>
      </c>
      <c r="C9" s="116">
        <f>IFERROR(lifespans_all!D9*DTE_mission_minutes!D9,"-")</f>
        <v>0</v>
      </c>
      <c r="D9" s="116">
        <f>IFERROR(lifespans_all!E9*DTE_mission_minutes!E9,"-")</f>
        <v>0</v>
      </c>
      <c r="E9" s="116">
        <f>IFERROR(lifespans_all!F9*DTE_mission_minutes!F9,"-")</f>
        <v>0</v>
      </c>
      <c r="F9" s="116">
        <f>IFERROR(lifespans_all!G9*DTE_mission_minutes!G9,"-")</f>
        <v>0</v>
      </c>
      <c r="G9" s="116">
        <f>IFERROR(lifespans_all!H9*DTE_mission_minutes!H9,"-")</f>
        <v>0</v>
      </c>
      <c r="H9" s="116">
        <f>IFERROR(lifespans_all!I9*DTE_mission_minutes!I9,"-")</f>
        <v>0</v>
      </c>
      <c r="I9" s="116">
        <f>IFERROR(lifespans_all!J9*DTE_mission_minutes!J9,"-")</f>
        <v>0</v>
      </c>
      <c r="J9" s="116">
        <f>IFERROR(lifespans_all!K9*DTE_mission_minutes!K9,"-")</f>
        <v>0</v>
      </c>
      <c r="K9" s="116">
        <f>IFERROR(lifespans_all!L9*DTE_mission_minutes!L9,"-")</f>
        <v>0</v>
      </c>
      <c r="L9" s="116">
        <f>IFERROR(lifespans_all!M9*DTE_mission_minutes!M9,"-")</f>
        <v>0</v>
      </c>
      <c r="M9" s="116">
        <f>IFERROR(lifespans_all!N9*DTE_mission_minutes!N9,"-")</f>
        <v>0</v>
      </c>
      <c r="N9" s="116">
        <f>IFERROR(lifespans_all!O9*DTE_mission_minutes!O9,"-")</f>
        <v>0</v>
      </c>
      <c r="O9" s="116">
        <f>IFERROR(lifespans_all!P9*DTE_mission_minutes!P9,"-")</f>
        <v>0</v>
      </c>
      <c r="P9" s="116">
        <f>IFERROR(lifespans_all!Q9*DTE_mission_minutes!Q9,"-")</f>
        <v>0</v>
      </c>
      <c r="Q9" s="116">
        <f>IFERROR(lifespans_all!R9*DTE_mission_minutes!R9,"-")</f>
        <v>0</v>
      </c>
      <c r="R9" s="116">
        <f>IFERROR(lifespans_all!S9*DTE_mission_minutes!S9,"-")</f>
        <v>0</v>
      </c>
      <c r="S9" s="116">
        <f>IFERROR(lifespans_all!T9*DTE_mission_minutes!T9,"-")</f>
        <v>0</v>
      </c>
      <c r="T9" s="116">
        <f>IFERROR(lifespans_all!U9*DTE_mission_minutes!U9,"-")</f>
        <v>0</v>
      </c>
      <c r="U9" s="116">
        <f>IFERROR(lifespans_all!V9*DTE_mission_minutes!V9,"-")</f>
        <v>0</v>
      </c>
      <c r="V9" s="116">
        <f>IFERROR(lifespans_all!W9*DTE_mission_minutes!W9,"-")</f>
        <v>0</v>
      </c>
    </row>
    <row r="10" spans="1:22" x14ac:dyDescent="0.25">
      <c r="A10" s="44" t="s">
        <v>69</v>
      </c>
      <c r="B10" s="51" t="s">
        <v>58</v>
      </c>
      <c r="C10" s="116">
        <f>IFERROR(lifespans_all!D10*DTE_mission_minutes!D10,"-")</f>
        <v>1178.5658305555555</v>
      </c>
      <c r="D10" s="116">
        <f>IFERROR(lifespans_all!E10*DTE_mission_minutes!E10,"-")</f>
        <v>779.39891388888896</v>
      </c>
      <c r="E10" s="116">
        <f>IFERROR(lifespans_all!F10*DTE_mission_minutes!F10,"-")</f>
        <v>4.2386111111111111</v>
      </c>
      <c r="F10" s="116">
        <f>IFERROR(lifespans_all!G10*DTE_mission_minutes!G10,"-")</f>
        <v>871.54136999999992</v>
      </c>
      <c r="G10" s="116">
        <f>IFERROR(lifespans_all!H10*DTE_mission_minutes!H10,"-")</f>
        <v>871.54136999999992</v>
      </c>
      <c r="H10" s="116">
        <f>IFERROR(lifespans_all!I10*DTE_mission_minutes!I10,"-")</f>
        <v>871.54136999999992</v>
      </c>
      <c r="I10" s="116">
        <f>IFERROR(lifespans_all!J10*DTE_mission_minutes!J10,"-")</f>
        <v>871.54136999999992</v>
      </c>
      <c r="J10" s="116">
        <f>IFERROR(lifespans_all!K10*DTE_mission_minutes!K10,"-")</f>
        <v>871.54136999999992</v>
      </c>
      <c r="K10" s="116">
        <f>IFERROR(lifespans_all!L10*DTE_mission_minutes!L10,"-")</f>
        <v>871.54136999999992</v>
      </c>
      <c r="L10" s="116">
        <f>IFERROR(lifespans_all!M10*DTE_mission_minutes!M10,"-")</f>
        <v>871.54136999999992</v>
      </c>
      <c r="M10" s="116">
        <f>IFERROR(lifespans_all!N10*DTE_mission_minutes!N10,"-")</f>
        <v>0</v>
      </c>
      <c r="N10" s="116">
        <f>IFERROR(lifespans_all!O10*DTE_mission_minutes!O10,"-")</f>
        <v>0</v>
      </c>
      <c r="O10" s="116">
        <f>IFERROR(lifespans_all!P10*DTE_mission_minutes!P10,"-")</f>
        <v>0</v>
      </c>
      <c r="P10" s="116">
        <f>IFERROR(lifespans_all!Q10*DTE_mission_minutes!Q10,"-")</f>
        <v>0</v>
      </c>
      <c r="Q10" s="116">
        <f>IFERROR(lifespans_all!R10*DTE_mission_minutes!R10,"-")</f>
        <v>0</v>
      </c>
      <c r="R10" s="116">
        <f>IFERROR(lifespans_all!S10*DTE_mission_minutes!S10,"-")</f>
        <v>0</v>
      </c>
      <c r="S10" s="116">
        <f>IFERROR(lifespans_all!T10*DTE_mission_minutes!T10,"-")</f>
        <v>0</v>
      </c>
      <c r="T10" s="116">
        <f>IFERROR(lifespans_all!U10*DTE_mission_minutes!U10,"-")</f>
        <v>0</v>
      </c>
      <c r="U10" s="116">
        <f>IFERROR(lifespans_all!V10*DTE_mission_minutes!V10,"-")</f>
        <v>0</v>
      </c>
      <c r="V10" s="116">
        <f>IFERROR(lifespans_all!W10*DTE_mission_minutes!W10,"-")</f>
        <v>0</v>
      </c>
    </row>
    <row r="11" spans="1:22" x14ac:dyDescent="0.25">
      <c r="A11" s="44" t="s">
        <v>70</v>
      </c>
      <c r="B11" s="51" t="s">
        <v>57</v>
      </c>
      <c r="C11" s="116">
        <f>IFERROR(lifespans_all!D11*DTE_mission_minutes!D11,"-")</f>
        <v>721.11352444444435</v>
      </c>
      <c r="D11" s="116">
        <f>IFERROR(lifespans_all!E11*DTE_mission_minutes!E11,"-")</f>
        <v>721.11352444444435</v>
      </c>
      <c r="E11" s="116">
        <f>IFERROR(lifespans_all!F11*DTE_mission_minutes!F11,"-")</f>
        <v>721.11352444444435</v>
      </c>
      <c r="F11" s="116">
        <f>IFERROR(lifespans_all!G11*DTE_mission_minutes!G11,"-")</f>
        <v>721.11352444444435</v>
      </c>
      <c r="G11" s="116">
        <f>IFERROR(lifespans_all!H11*DTE_mission_minutes!H11,"-")</f>
        <v>721.11352444444435</v>
      </c>
      <c r="H11" s="116">
        <f>IFERROR(lifespans_all!I11*DTE_mission_minutes!I11,"-")</f>
        <v>721.11352444444435</v>
      </c>
      <c r="I11" s="116">
        <f>IFERROR(lifespans_all!J11*DTE_mission_minutes!J11,"-")</f>
        <v>721.11352444444435</v>
      </c>
      <c r="J11" s="116">
        <f>IFERROR(lifespans_all!K11*DTE_mission_minutes!K11,"-")</f>
        <v>721.11352444444435</v>
      </c>
      <c r="K11" s="116">
        <f>IFERROR(lifespans_all!L11*DTE_mission_minutes!L11,"-")</f>
        <v>721.11352444444435</v>
      </c>
      <c r="L11" s="116">
        <f>IFERROR(lifespans_all!M11*DTE_mission_minutes!M11,"-")</f>
        <v>721.11352444444435</v>
      </c>
      <c r="M11" s="116">
        <f>IFERROR(lifespans_all!N11*DTE_mission_minutes!N11,"-")</f>
        <v>721.11352444444435</v>
      </c>
      <c r="N11" s="116">
        <f>IFERROR(lifespans_all!O11*DTE_mission_minutes!O11,"-")</f>
        <v>721.11352444444435</v>
      </c>
      <c r="O11" s="116">
        <f>IFERROR(lifespans_all!P11*DTE_mission_minutes!P11,"-")</f>
        <v>721.11352444444435</v>
      </c>
      <c r="P11" s="116">
        <f>IFERROR(lifespans_all!Q11*DTE_mission_minutes!Q11,"-")</f>
        <v>721.11352444444435</v>
      </c>
      <c r="Q11" s="116">
        <f>IFERROR(lifespans_all!R11*DTE_mission_minutes!R11,"-")</f>
        <v>721.11352444444435</v>
      </c>
      <c r="R11" s="116">
        <f>IFERROR(lifespans_all!S11*DTE_mission_minutes!S11,"-")</f>
        <v>721.11352444444435</v>
      </c>
      <c r="S11" s="116">
        <f>IFERROR(lifespans_all!T11*DTE_mission_minutes!T11,"-")</f>
        <v>721.11352444444435</v>
      </c>
      <c r="T11" s="116">
        <f>IFERROR(lifespans_all!U11*DTE_mission_minutes!U11,"-")</f>
        <v>721.11352444444435</v>
      </c>
      <c r="U11" s="116">
        <f>IFERROR(lifespans_all!V11*DTE_mission_minutes!V11,"-")</f>
        <v>721.11352444444435</v>
      </c>
      <c r="V11" s="116">
        <f>IFERROR(lifespans_all!W11*DTE_mission_minutes!W11,"-")</f>
        <v>721.11352444444435</v>
      </c>
    </row>
    <row r="12" spans="1:22" x14ac:dyDescent="0.25">
      <c r="A12" s="44" t="s">
        <v>71</v>
      </c>
      <c r="B12" s="50" t="s">
        <v>58</v>
      </c>
      <c r="C12" s="116">
        <f>IFERROR(lifespans_all!D12*DTE_mission_minutes!D12,"-")</f>
        <v>171572.29579277776</v>
      </c>
      <c r="D12" s="116">
        <f>IFERROR(lifespans_all!E12*DTE_mission_minutes!E12,"-")</f>
        <v>171572.29579277776</v>
      </c>
      <c r="E12" s="116">
        <f>IFERROR(lifespans_all!F12*DTE_mission_minutes!F12,"-")</f>
        <v>171572.29579277776</v>
      </c>
      <c r="F12" s="116">
        <f>IFERROR(lifespans_all!G12*DTE_mission_minutes!G12,"-")</f>
        <v>171572.29579277776</v>
      </c>
      <c r="G12" s="116">
        <f>IFERROR(lifespans_all!H12*DTE_mission_minutes!H12,"-")</f>
        <v>171572.29579277776</v>
      </c>
      <c r="H12" s="116">
        <f>IFERROR(lifespans_all!I12*DTE_mission_minutes!I12,"-")</f>
        <v>171572.29579277776</v>
      </c>
      <c r="I12" s="116">
        <f>IFERROR(lifespans_all!J12*DTE_mission_minutes!J12,"-")</f>
        <v>171572.29579277776</v>
      </c>
      <c r="J12" s="116">
        <f>IFERROR(lifespans_all!K12*DTE_mission_minutes!K12,"-")</f>
        <v>171572.29579277776</v>
      </c>
      <c r="K12" s="116">
        <f>IFERROR(lifespans_all!L12*DTE_mission_minutes!L12,"-")</f>
        <v>171572.29579277776</v>
      </c>
      <c r="L12" s="116">
        <f>IFERROR(lifespans_all!M12*DTE_mission_minutes!M12,"-")</f>
        <v>171572.29579277776</v>
      </c>
      <c r="M12" s="116">
        <f>IFERROR(lifespans_all!N12*DTE_mission_minutes!N12,"-")</f>
        <v>171572.29579277776</v>
      </c>
      <c r="N12" s="116">
        <f>IFERROR(lifespans_all!O12*DTE_mission_minutes!O12,"-")</f>
        <v>171572.29579277776</v>
      </c>
      <c r="O12" s="116">
        <f>IFERROR(lifespans_all!P12*DTE_mission_minutes!P12,"-")</f>
        <v>171572.29579277776</v>
      </c>
      <c r="P12" s="116">
        <f>IFERROR(lifespans_all!Q12*DTE_mission_minutes!Q12,"-")</f>
        <v>171572.29579277776</v>
      </c>
      <c r="Q12" s="116">
        <f>IFERROR(lifespans_all!R12*DTE_mission_minutes!R12,"-")</f>
        <v>171572.29579277776</v>
      </c>
      <c r="R12" s="116">
        <f>IFERROR(lifespans_all!S12*DTE_mission_minutes!S12,"-")</f>
        <v>171572.29579277776</v>
      </c>
      <c r="S12" s="116">
        <f>IFERROR(lifespans_all!T12*DTE_mission_minutes!T12,"-")</f>
        <v>171572.29579277776</v>
      </c>
      <c r="T12" s="116">
        <f>IFERROR(lifespans_all!U12*DTE_mission_minutes!U12,"-")</f>
        <v>171572.29579277776</v>
      </c>
      <c r="U12" s="116">
        <f>IFERROR(lifespans_all!V12*DTE_mission_minutes!V12,"-")</f>
        <v>171572.29579277776</v>
      </c>
      <c r="V12" s="116">
        <f>IFERROR(lifespans_all!W12*DTE_mission_minutes!W12,"-")</f>
        <v>171572.29579277776</v>
      </c>
    </row>
    <row r="13" spans="1:22" x14ac:dyDescent="0.25">
      <c r="A13" s="44" t="s">
        <v>81</v>
      </c>
      <c r="B13" s="52" t="s">
        <v>63</v>
      </c>
      <c r="C13" s="116" t="str">
        <f>IFERROR(lifespans_all!D13*DTE_mission_minutes!D13,"-")</f>
        <v>-</v>
      </c>
      <c r="D13" s="116" t="str">
        <f>IFERROR(lifespans_all!E13*DTE_mission_minutes!E13,"-")</f>
        <v>-</v>
      </c>
      <c r="E13" s="116" t="str">
        <f>IFERROR(lifespans_all!F13*DTE_mission_minutes!F13,"-")</f>
        <v>-</v>
      </c>
      <c r="F13" s="116" t="str">
        <f>IFERROR(lifespans_all!G13*DTE_mission_minutes!G13,"-")</f>
        <v>-</v>
      </c>
      <c r="G13" s="116" t="str">
        <f>IFERROR(lifespans_all!H13*DTE_mission_minutes!H13,"-")</f>
        <v>-</v>
      </c>
      <c r="H13" s="116" t="str">
        <f>IFERROR(lifespans_all!I13*DTE_mission_minutes!I13,"-")</f>
        <v>-</v>
      </c>
      <c r="I13" s="116" t="str">
        <f>IFERROR(lifespans_all!J13*DTE_mission_minutes!J13,"-")</f>
        <v>-</v>
      </c>
      <c r="J13" s="116" t="str">
        <f>IFERROR(lifespans_all!K13*DTE_mission_minutes!K13,"-")</f>
        <v>-</v>
      </c>
      <c r="K13" s="116" t="str">
        <f>IFERROR(lifespans_all!L13*DTE_mission_minutes!L13,"-")</f>
        <v>-</v>
      </c>
      <c r="L13" s="116" t="str">
        <f>IFERROR(lifespans_all!M13*DTE_mission_minutes!M13,"-")</f>
        <v>-</v>
      </c>
      <c r="M13" s="116" t="str">
        <f>IFERROR(lifespans_all!N13*DTE_mission_minutes!N13,"-")</f>
        <v>-</v>
      </c>
      <c r="N13" s="116" t="str">
        <f>IFERROR(lifespans_all!O13*DTE_mission_minutes!O13,"-")</f>
        <v>-</v>
      </c>
      <c r="O13" s="116" t="str">
        <f>IFERROR(lifespans_all!P13*DTE_mission_minutes!P13,"-")</f>
        <v>-</v>
      </c>
      <c r="P13" s="116" t="str">
        <f>IFERROR(lifespans_all!Q13*DTE_mission_minutes!Q13,"-")</f>
        <v>-</v>
      </c>
      <c r="Q13" s="116" t="str">
        <f>IFERROR(lifespans_all!R13*DTE_mission_minutes!R13,"-")</f>
        <v>-</v>
      </c>
      <c r="R13" s="116" t="str">
        <f>IFERROR(lifespans_all!S13*DTE_mission_minutes!S13,"-")</f>
        <v>-</v>
      </c>
      <c r="S13" s="116" t="str">
        <f>IFERROR(lifespans_all!T13*DTE_mission_minutes!T13,"-")</f>
        <v>-</v>
      </c>
      <c r="T13" s="116" t="str">
        <f>IFERROR(lifespans_all!U13*DTE_mission_minutes!U13,"-")</f>
        <v>-</v>
      </c>
      <c r="U13" s="116" t="str">
        <f>IFERROR(lifespans_all!V13*DTE_mission_minutes!V13,"-")</f>
        <v>-</v>
      </c>
      <c r="V13" s="116" t="str">
        <f>IFERROR(lifespans_all!W13*DTE_mission_minutes!W13,"-")</f>
        <v>-</v>
      </c>
    </row>
    <row r="14" spans="1:22" x14ac:dyDescent="0.25">
      <c r="A14" s="44" t="s">
        <v>34</v>
      </c>
      <c r="B14" s="45" t="s">
        <v>56</v>
      </c>
      <c r="C14" s="116">
        <f>IFERROR(lifespans_all!D14*DTE_mission_minutes!D14,"-")</f>
        <v>851.36055555555549</v>
      </c>
      <c r="D14" s="116">
        <f>IFERROR(lifespans_all!E14*DTE_mission_minutes!E14,"-")</f>
        <v>921.41561944444436</v>
      </c>
      <c r="E14" s="116">
        <f>IFERROR(lifespans_all!F14*DTE_mission_minutes!F14,"-")</f>
        <v>793.34499999999991</v>
      </c>
      <c r="F14" s="116">
        <f>IFERROR(lifespans_all!G14*DTE_mission_minutes!G14,"-")</f>
        <v>796.60534611111109</v>
      </c>
      <c r="G14" s="116">
        <f>IFERROR(lifespans_all!H14*DTE_mission_minutes!H14,"-")</f>
        <v>796.60534611111109</v>
      </c>
      <c r="H14" s="116">
        <f>IFERROR(lifespans_all!I14*DTE_mission_minutes!I14,"-")</f>
        <v>796.60534611111109</v>
      </c>
      <c r="I14" s="116">
        <f>IFERROR(lifespans_all!J14*DTE_mission_minutes!J14,"-")</f>
        <v>796.60534611111109</v>
      </c>
      <c r="J14" s="116">
        <f>IFERROR(lifespans_all!K14*DTE_mission_minutes!K14,"-")</f>
        <v>0</v>
      </c>
      <c r="K14" s="116">
        <f>IFERROR(lifespans_all!L14*DTE_mission_minutes!L14,"-")</f>
        <v>0</v>
      </c>
      <c r="L14" s="116">
        <f>IFERROR(lifespans_all!M14*DTE_mission_minutes!M14,"-")</f>
        <v>0</v>
      </c>
      <c r="M14" s="116">
        <f>IFERROR(lifespans_all!N14*DTE_mission_minutes!N14,"-")</f>
        <v>0</v>
      </c>
      <c r="N14" s="116">
        <f>IFERROR(lifespans_all!O14*DTE_mission_minutes!O14,"-")</f>
        <v>0</v>
      </c>
      <c r="O14" s="116">
        <f>IFERROR(lifespans_all!P14*DTE_mission_minutes!P14,"-")</f>
        <v>0</v>
      </c>
      <c r="P14" s="116">
        <f>IFERROR(lifespans_all!Q14*DTE_mission_minutes!Q14,"-")</f>
        <v>0</v>
      </c>
      <c r="Q14" s="116">
        <f>IFERROR(lifespans_all!R14*DTE_mission_minutes!R14,"-")</f>
        <v>0</v>
      </c>
      <c r="R14" s="116">
        <f>IFERROR(lifespans_all!S14*DTE_mission_minutes!S14,"-")</f>
        <v>0</v>
      </c>
      <c r="S14" s="116">
        <f>IFERROR(lifespans_all!T14*DTE_mission_minutes!T14,"-")</f>
        <v>0</v>
      </c>
      <c r="T14" s="116">
        <f>IFERROR(lifespans_all!U14*DTE_mission_minutes!U14,"-")</f>
        <v>0</v>
      </c>
      <c r="U14" s="116">
        <f>IFERROR(lifespans_all!V14*DTE_mission_minutes!V14,"-")</f>
        <v>0</v>
      </c>
      <c r="V14" s="116">
        <f>IFERROR(lifespans_all!W14*DTE_mission_minutes!W14,"-")</f>
        <v>0</v>
      </c>
    </row>
    <row r="15" spans="1:22" x14ac:dyDescent="0.25">
      <c r="A15" s="56" t="s">
        <v>82</v>
      </c>
      <c r="B15" s="45" t="s">
        <v>55</v>
      </c>
      <c r="C15" s="116">
        <f>IFERROR(lifespans_all!D15*DTE_mission_minutes!D15,"-")</f>
        <v>2140.4341038095235</v>
      </c>
      <c r="D15" s="116">
        <f>IFERROR(lifespans_all!E15*DTE_mission_minutes!E15,"-")</f>
        <v>2140.4341038095235</v>
      </c>
      <c r="E15" s="116">
        <f>IFERROR(lifespans_all!F15*DTE_mission_minutes!F15,"-")</f>
        <v>2140.4341038095235</v>
      </c>
      <c r="F15" s="116">
        <f>IFERROR(lifespans_all!G15*DTE_mission_minutes!G15,"-")</f>
        <v>2140.4341038095235</v>
      </c>
      <c r="G15" s="116">
        <f>IFERROR(lifespans_all!H15*DTE_mission_minutes!H15,"-")</f>
        <v>2140.4341038095235</v>
      </c>
      <c r="H15" s="116">
        <f>IFERROR(lifespans_all!I15*DTE_mission_minutes!I15,"-")</f>
        <v>2140.4341038095235</v>
      </c>
      <c r="I15" s="116">
        <f>IFERROR(lifespans_all!J15*DTE_mission_minutes!J15,"-")</f>
        <v>2140.4341038095235</v>
      </c>
      <c r="J15" s="116">
        <f>IFERROR(lifespans_all!K15*DTE_mission_minutes!K15,"-")</f>
        <v>2140.4341038095235</v>
      </c>
      <c r="K15" s="116">
        <f>IFERROR(lifespans_all!L15*DTE_mission_minutes!L15,"-")</f>
        <v>2140.4341038095235</v>
      </c>
      <c r="L15" s="116">
        <f>IFERROR(lifespans_all!M15*DTE_mission_minutes!M15,"-")</f>
        <v>2140.4341038095235</v>
      </c>
      <c r="M15" s="116">
        <f>IFERROR(lifespans_all!N15*DTE_mission_minutes!N15,"-")</f>
        <v>2140.4341038095235</v>
      </c>
      <c r="N15" s="116">
        <f>IFERROR(lifespans_all!O15*DTE_mission_minutes!O15,"-")</f>
        <v>2140.4341038095235</v>
      </c>
      <c r="O15" s="116">
        <f>IFERROR(lifespans_all!P15*DTE_mission_minutes!P15,"-")</f>
        <v>2140.4341038095235</v>
      </c>
      <c r="P15" s="116">
        <f>IFERROR(lifespans_all!Q15*DTE_mission_minutes!Q15,"-")</f>
        <v>2140.4341038095235</v>
      </c>
      <c r="Q15" s="116">
        <f>IFERROR(lifespans_all!R15*DTE_mission_minutes!R15,"-")</f>
        <v>2140.4341038095235</v>
      </c>
      <c r="R15" s="116">
        <f>IFERROR(lifespans_all!S15*DTE_mission_minutes!S15,"-")</f>
        <v>2140.4341038095235</v>
      </c>
      <c r="S15" s="116">
        <f>IFERROR(lifespans_all!T15*DTE_mission_minutes!T15,"-")</f>
        <v>2140.4341038095235</v>
      </c>
      <c r="T15" s="116">
        <f>IFERROR(lifespans_all!U15*DTE_mission_minutes!U15,"-")</f>
        <v>2140.4341038095235</v>
      </c>
      <c r="U15" s="116">
        <f>IFERROR(lifespans_all!V15*DTE_mission_minutes!V15,"-")</f>
        <v>2140.4341038095235</v>
      </c>
      <c r="V15" s="116">
        <f>IFERROR(lifespans_all!W15*DTE_mission_minutes!W15,"-")</f>
        <v>2140.4341038095235</v>
      </c>
    </row>
    <row r="16" spans="1:22" x14ac:dyDescent="0.25">
      <c r="A16" s="56" t="s">
        <v>83</v>
      </c>
      <c r="B16" s="45" t="s">
        <v>55</v>
      </c>
      <c r="C16" s="116">
        <f>IFERROR(lifespans_all!D16*DTE_mission_minutes!D16,"-")</f>
        <v>2140.4341038095235</v>
      </c>
      <c r="D16" s="116">
        <f>IFERROR(lifespans_all!E16*DTE_mission_minutes!E16,"-")</f>
        <v>2140.4341038095235</v>
      </c>
      <c r="E16" s="116">
        <f>IFERROR(lifespans_all!F16*DTE_mission_minutes!F16,"-")</f>
        <v>2140.4341038095235</v>
      </c>
      <c r="F16" s="116">
        <f>IFERROR(lifespans_all!G16*DTE_mission_minutes!G16,"-")</f>
        <v>2140.4341038095235</v>
      </c>
      <c r="G16" s="116">
        <f>IFERROR(lifespans_all!H16*DTE_mission_minutes!H16,"-")</f>
        <v>2140.4341038095235</v>
      </c>
      <c r="H16" s="116">
        <f>IFERROR(lifespans_all!I16*DTE_mission_minutes!I16,"-")</f>
        <v>2140.4341038095235</v>
      </c>
      <c r="I16" s="116">
        <f>IFERROR(lifespans_all!J16*DTE_mission_minutes!J16,"-")</f>
        <v>2140.4341038095235</v>
      </c>
      <c r="J16" s="116">
        <f>IFERROR(lifespans_all!K16*DTE_mission_minutes!K16,"-")</f>
        <v>2140.4341038095235</v>
      </c>
      <c r="K16" s="116">
        <f>IFERROR(lifespans_all!L16*DTE_mission_minutes!L16,"-")</f>
        <v>2140.4341038095235</v>
      </c>
      <c r="L16" s="116">
        <f>IFERROR(lifespans_all!M16*DTE_mission_minutes!M16,"-")</f>
        <v>2140.4341038095235</v>
      </c>
      <c r="M16" s="116">
        <f>IFERROR(lifespans_all!N16*DTE_mission_minutes!N16,"-")</f>
        <v>2140.4341038095235</v>
      </c>
      <c r="N16" s="116">
        <f>IFERROR(lifespans_all!O16*DTE_mission_minutes!O16,"-")</f>
        <v>2140.4341038095235</v>
      </c>
      <c r="O16" s="116">
        <f>IFERROR(lifespans_all!P16*DTE_mission_minutes!P16,"-")</f>
        <v>2140.4341038095235</v>
      </c>
      <c r="P16" s="116">
        <f>IFERROR(lifespans_all!Q16*DTE_mission_minutes!Q16,"-")</f>
        <v>2140.4341038095235</v>
      </c>
      <c r="Q16" s="116">
        <f>IFERROR(lifespans_all!R16*DTE_mission_minutes!R16,"-")</f>
        <v>2140.4341038095235</v>
      </c>
      <c r="R16" s="116">
        <f>IFERROR(lifespans_all!S16*DTE_mission_minutes!S16,"-")</f>
        <v>2140.4341038095235</v>
      </c>
      <c r="S16" s="116">
        <f>IFERROR(lifespans_all!T16*DTE_mission_minutes!T16,"-")</f>
        <v>2140.4341038095235</v>
      </c>
      <c r="T16" s="116">
        <f>IFERROR(lifespans_all!U16*DTE_mission_minutes!U16,"-")</f>
        <v>2140.4341038095235</v>
      </c>
      <c r="U16" s="116">
        <f>IFERROR(lifespans_all!V16*DTE_mission_minutes!V16,"-")</f>
        <v>2140.4341038095235</v>
      </c>
      <c r="V16" s="116">
        <f>IFERROR(lifespans_all!W16*DTE_mission_minutes!W16,"-")</f>
        <v>2140.4341038095235</v>
      </c>
    </row>
    <row r="17" spans="1:22" x14ac:dyDescent="0.25">
      <c r="A17" s="56" t="s">
        <v>84</v>
      </c>
      <c r="B17" s="45" t="s">
        <v>55</v>
      </c>
      <c r="C17" s="116">
        <f>IFERROR(lifespans_all!D17*DTE_mission_minutes!D17,"-")</f>
        <v>2140.4341038095235</v>
      </c>
      <c r="D17" s="116">
        <f>IFERROR(lifespans_all!E17*DTE_mission_minutes!E17,"-")</f>
        <v>2140.4341038095235</v>
      </c>
      <c r="E17" s="116">
        <f>IFERROR(lifespans_all!F17*DTE_mission_minutes!F17,"-")</f>
        <v>2140.4341038095235</v>
      </c>
      <c r="F17" s="116">
        <f>IFERROR(lifespans_all!G17*DTE_mission_minutes!G17,"-")</f>
        <v>2140.4341038095235</v>
      </c>
      <c r="G17" s="116">
        <f>IFERROR(lifespans_all!H17*DTE_mission_minutes!H17,"-")</f>
        <v>2140.4341038095235</v>
      </c>
      <c r="H17" s="116">
        <f>IFERROR(lifespans_all!I17*DTE_mission_minutes!I17,"-")</f>
        <v>2140.4341038095235</v>
      </c>
      <c r="I17" s="116">
        <f>IFERROR(lifespans_all!J17*DTE_mission_minutes!J17,"-")</f>
        <v>2140.4341038095235</v>
      </c>
      <c r="J17" s="116">
        <f>IFERROR(lifespans_all!K17*DTE_mission_minutes!K17,"-")</f>
        <v>2140.4341038095235</v>
      </c>
      <c r="K17" s="116">
        <f>IFERROR(lifespans_all!L17*DTE_mission_minutes!L17,"-")</f>
        <v>2140.4341038095235</v>
      </c>
      <c r="L17" s="116">
        <f>IFERROR(lifespans_all!M17*DTE_mission_minutes!M17,"-")</f>
        <v>2140.4341038095235</v>
      </c>
      <c r="M17" s="116">
        <f>IFERROR(lifespans_all!N17*DTE_mission_minutes!N17,"-")</f>
        <v>2140.4341038095235</v>
      </c>
      <c r="N17" s="116">
        <f>IFERROR(lifespans_all!O17*DTE_mission_minutes!O17,"-")</f>
        <v>2140.4341038095235</v>
      </c>
      <c r="O17" s="116">
        <f>IFERROR(lifespans_all!P17*DTE_mission_minutes!P17,"-")</f>
        <v>2140.4341038095235</v>
      </c>
      <c r="P17" s="116">
        <f>IFERROR(lifespans_all!Q17*DTE_mission_minutes!Q17,"-")</f>
        <v>2140.4341038095235</v>
      </c>
      <c r="Q17" s="116">
        <f>IFERROR(lifespans_all!R17*DTE_mission_minutes!R17,"-")</f>
        <v>2140.4341038095235</v>
      </c>
      <c r="R17" s="116">
        <f>IFERROR(lifespans_all!S17*DTE_mission_minutes!S17,"-")</f>
        <v>2140.4341038095235</v>
      </c>
      <c r="S17" s="116">
        <f>IFERROR(lifespans_all!T17*DTE_mission_minutes!T17,"-")</f>
        <v>2140.4341038095235</v>
      </c>
      <c r="T17" s="116">
        <f>IFERROR(lifespans_all!U17*DTE_mission_minutes!U17,"-")</f>
        <v>2140.4341038095235</v>
      </c>
      <c r="U17" s="116">
        <f>IFERROR(lifespans_all!V17*DTE_mission_minutes!V17,"-")</f>
        <v>2140.4341038095235</v>
      </c>
      <c r="V17" s="116">
        <f>IFERROR(lifespans_all!W17*DTE_mission_minutes!W17,"-")</f>
        <v>2140.4341038095235</v>
      </c>
    </row>
    <row r="18" spans="1:22" x14ac:dyDescent="0.25">
      <c r="A18" s="56" t="s">
        <v>85</v>
      </c>
      <c r="B18" s="45" t="s">
        <v>55</v>
      </c>
      <c r="C18" s="116">
        <f>IFERROR(lifespans_all!D18*DTE_mission_minutes!D18,"-")</f>
        <v>2140.4341038095235</v>
      </c>
      <c r="D18" s="116">
        <f>IFERROR(lifespans_all!E18*DTE_mission_minutes!E18,"-")</f>
        <v>2140.4341038095235</v>
      </c>
      <c r="E18" s="116">
        <f>IFERROR(lifespans_all!F18*DTE_mission_minutes!F18,"-")</f>
        <v>2140.4341038095235</v>
      </c>
      <c r="F18" s="116">
        <f>IFERROR(lifespans_all!G18*DTE_mission_minutes!G18,"-")</f>
        <v>2140.4341038095235</v>
      </c>
      <c r="G18" s="116">
        <f>IFERROR(lifespans_all!H18*DTE_mission_minutes!H18,"-")</f>
        <v>2140.4341038095235</v>
      </c>
      <c r="H18" s="116">
        <f>IFERROR(lifespans_all!I18*DTE_mission_minutes!I18,"-")</f>
        <v>2140.4341038095235</v>
      </c>
      <c r="I18" s="116">
        <f>IFERROR(lifespans_all!J18*DTE_mission_minutes!J18,"-")</f>
        <v>2140.4341038095235</v>
      </c>
      <c r="J18" s="116">
        <f>IFERROR(lifespans_all!K18*DTE_mission_minutes!K18,"-")</f>
        <v>2140.4341038095235</v>
      </c>
      <c r="K18" s="116">
        <f>IFERROR(lifespans_all!L18*DTE_mission_minutes!L18,"-")</f>
        <v>2140.4341038095235</v>
      </c>
      <c r="L18" s="116">
        <f>IFERROR(lifespans_all!M18*DTE_mission_minutes!M18,"-")</f>
        <v>2140.4341038095235</v>
      </c>
      <c r="M18" s="116">
        <f>IFERROR(lifespans_all!N18*DTE_mission_minutes!N18,"-")</f>
        <v>2140.4341038095235</v>
      </c>
      <c r="N18" s="116">
        <f>IFERROR(lifespans_all!O18*DTE_mission_minutes!O18,"-")</f>
        <v>2140.4341038095235</v>
      </c>
      <c r="O18" s="116">
        <f>IFERROR(lifespans_all!P18*DTE_mission_minutes!P18,"-")</f>
        <v>2140.4341038095235</v>
      </c>
      <c r="P18" s="116">
        <f>IFERROR(lifespans_all!Q18*DTE_mission_minutes!Q18,"-")</f>
        <v>2140.4341038095235</v>
      </c>
      <c r="Q18" s="116">
        <f>IFERROR(lifespans_all!R18*DTE_mission_minutes!R18,"-")</f>
        <v>2140.4341038095235</v>
      </c>
      <c r="R18" s="116">
        <f>IFERROR(lifespans_all!S18*DTE_mission_minutes!S18,"-")</f>
        <v>2140.4341038095235</v>
      </c>
      <c r="S18" s="116">
        <f>IFERROR(lifespans_all!T18*DTE_mission_minutes!T18,"-")</f>
        <v>2140.4341038095235</v>
      </c>
      <c r="T18" s="116">
        <f>IFERROR(lifespans_all!U18*DTE_mission_minutes!U18,"-")</f>
        <v>2140.4341038095235</v>
      </c>
      <c r="U18" s="116">
        <f>IFERROR(lifespans_all!V18*DTE_mission_minutes!V18,"-")</f>
        <v>2140.4341038095235</v>
      </c>
      <c r="V18" s="116">
        <f>IFERROR(lifespans_all!W18*DTE_mission_minutes!W18,"-")</f>
        <v>2140.4341038095235</v>
      </c>
    </row>
    <row r="19" spans="1:22" x14ac:dyDescent="0.25">
      <c r="A19" s="44" t="s">
        <v>35</v>
      </c>
      <c r="B19" s="45" t="s">
        <v>56</v>
      </c>
      <c r="C19" s="116">
        <f>IFERROR(lifespans_all!D19*DTE_mission_minutes!D19,"-")</f>
        <v>3121.1464916666664</v>
      </c>
      <c r="D19" s="116">
        <f>IFERROR(lifespans_all!E19*DTE_mission_minutes!E19,"-")</f>
        <v>3157.8943527777778</v>
      </c>
      <c r="E19" s="116">
        <f>IFERROR(lifespans_all!F19*DTE_mission_minutes!F19,"-")</f>
        <v>2937.5030555555554</v>
      </c>
      <c r="F19" s="116">
        <f>IFERROR(lifespans_all!G19*DTE_mission_minutes!G19,"-")</f>
        <v>3137.9728877777775</v>
      </c>
      <c r="G19" s="116">
        <f>IFERROR(lifespans_all!H19*DTE_mission_minutes!H19,"-")</f>
        <v>3137.9728877777775</v>
      </c>
      <c r="H19" s="116">
        <f>IFERROR(lifespans_all!I19*DTE_mission_minutes!I19,"-")</f>
        <v>3137.9728877777775</v>
      </c>
      <c r="I19" s="116">
        <f>IFERROR(lifespans_all!J19*DTE_mission_minutes!J19,"-")</f>
        <v>3137.9728877777775</v>
      </c>
      <c r="J19" s="116">
        <f>IFERROR(lifespans_all!K19*DTE_mission_minutes!K19,"-")</f>
        <v>3137.9728877777775</v>
      </c>
      <c r="K19" s="116">
        <f>IFERROR(lifespans_all!L19*DTE_mission_minutes!L19,"-")</f>
        <v>3137.9728877777775</v>
      </c>
      <c r="L19" s="116">
        <f>IFERROR(lifespans_all!M19*DTE_mission_minutes!M19,"-")</f>
        <v>3137.9728877777775</v>
      </c>
      <c r="M19" s="116">
        <f>IFERROR(lifespans_all!N19*DTE_mission_minutes!N19,"-")</f>
        <v>3137.9728877777775</v>
      </c>
      <c r="N19" s="116">
        <f>IFERROR(lifespans_all!O19*DTE_mission_minutes!O19,"-")</f>
        <v>3137.9728877777775</v>
      </c>
      <c r="O19" s="116">
        <f>IFERROR(lifespans_all!P19*DTE_mission_minutes!P19,"-")</f>
        <v>3137.9728877777775</v>
      </c>
      <c r="P19" s="116">
        <f>IFERROR(lifespans_all!Q19*DTE_mission_minutes!Q19,"-")</f>
        <v>3137.9728877777775</v>
      </c>
      <c r="Q19" s="116">
        <f>IFERROR(lifespans_all!R19*DTE_mission_minutes!R19,"-")</f>
        <v>3137.9728877777775</v>
      </c>
      <c r="R19" s="116">
        <f>IFERROR(lifespans_all!S19*DTE_mission_minutes!S19,"-")</f>
        <v>3137.9728877777775</v>
      </c>
      <c r="S19" s="116">
        <f>IFERROR(lifespans_all!T19*DTE_mission_minutes!T19,"-")</f>
        <v>3137.9728877777775</v>
      </c>
      <c r="T19" s="116">
        <f>IFERROR(lifespans_all!U19*DTE_mission_minutes!U19,"-")</f>
        <v>3137.9728877777775</v>
      </c>
      <c r="U19" s="116">
        <f>IFERROR(lifespans_all!V19*DTE_mission_minutes!V19,"-")</f>
        <v>3137.9728877777775</v>
      </c>
      <c r="V19" s="116">
        <f>IFERROR(lifespans_all!W19*DTE_mission_minutes!W19,"-")</f>
        <v>3137.9728877777775</v>
      </c>
    </row>
    <row r="20" spans="1:22" x14ac:dyDescent="0.25">
      <c r="A20" s="44" t="s">
        <v>36</v>
      </c>
      <c r="B20" s="45" t="s">
        <v>56</v>
      </c>
      <c r="C20" s="116">
        <f>IFERROR(lifespans_all!D20*DTE_mission_minutes!D20,"-")</f>
        <v>3653.0924999999997</v>
      </c>
      <c r="D20" s="116">
        <f>IFERROR(lifespans_all!E20*DTE_mission_minutes!E20,"-")</f>
        <v>3468.0533333333337</v>
      </c>
      <c r="E20" s="116">
        <f>IFERROR(lifespans_all!F20*DTE_mission_minutes!F20,"-")</f>
        <v>3224.0014777777778</v>
      </c>
      <c r="F20" s="116">
        <f>IFERROR(lifespans_all!G20*DTE_mission_minutes!G20,"-")</f>
        <v>3454.7784394444448</v>
      </c>
      <c r="G20" s="116">
        <f>IFERROR(lifespans_all!H20*DTE_mission_minutes!H20,"-")</f>
        <v>3454.7784394444448</v>
      </c>
      <c r="H20" s="116">
        <f>IFERROR(lifespans_all!I20*DTE_mission_minutes!I20,"-")</f>
        <v>0</v>
      </c>
      <c r="I20" s="116">
        <f>IFERROR(lifespans_all!J20*DTE_mission_minutes!J20,"-")</f>
        <v>0</v>
      </c>
      <c r="J20" s="116">
        <f>IFERROR(lifespans_all!K20*DTE_mission_minutes!K20,"-")</f>
        <v>0</v>
      </c>
      <c r="K20" s="116">
        <f>IFERROR(lifespans_all!L20*DTE_mission_minutes!L20,"-")</f>
        <v>0</v>
      </c>
      <c r="L20" s="116">
        <f>IFERROR(lifespans_all!M20*DTE_mission_minutes!M20,"-")</f>
        <v>0</v>
      </c>
      <c r="M20" s="116">
        <f>IFERROR(lifespans_all!N20*DTE_mission_minutes!N20,"-")</f>
        <v>0</v>
      </c>
      <c r="N20" s="116">
        <f>IFERROR(lifespans_all!O20*DTE_mission_minutes!O20,"-")</f>
        <v>0</v>
      </c>
      <c r="O20" s="116">
        <f>IFERROR(lifespans_all!P20*DTE_mission_minutes!P20,"-")</f>
        <v>0</v>
      </c>
      <c r="P20" s="116">
        <f>IFERROR(lifespans_all!Q20*DTE_mission_minutes!Q20,"-")</f>
        <v>0</v>
      </c>
      <c r="Q20" s="116">
        <f>IFERROR(lifespans_all!R20*DTE_mission_minutes!R20,"-")</f>
        <v>0</v>
      </c>
      <c r="R20" s="116">
        <f>IFERROR(lifespans_all!S20*DTE_mission_minutes!S20,"-")</f>
        <v>0</v>
      </c>
      <c r="S20" s="116">
        <f>IFERROR(lifespans_all!T20*DTE_mission_minutes!T20,"-")</f>
        <v>0</v>
      </c>
      <c r="T20" s="116">
        <f>IFERROR(lifespans_all!U20*DTE_mission_minutes!U20,"-")</f>
        <v>0</v>
      </c>
      <c r="U20" s="116">
        <f>IFERROR(lifespans_all!V20*DTE_mission_minutes!V20,"-")</f>
        <v>0</v>
      </c>
      <c r="V20" s="116">
        <f>IFERROR(lifespans_all!W20*DTE_mission_minutes!W20,"-")</f>
        <v>0</v>
      </c>
    </row>
    <row r="21" spans="1:22" x14ac:dyDescent="0.25">
      <c r="A21" s="44" t="s">
        <v>39</v>
      </c>
      <c r="B21" s="57" t="s">
        <v>57</v>
      </c>
      <c r="C21" s="116">
        <f>IFERROR(lifespans_all!D21*DTE_mission_minutes!D21,"-")</f>
        <v>0</v>
      </c>
      <c r="D21" s="116">
        <f>IFERROR(lifespans_all!E21*DTE_mission_minutes!E21,"-")</f>
        <v>0</v>
      </c>
      <c r="E21" s="116">
        <f>IFERROR(lifespans_all!F21*DTE_mission_minutes!F21,"-")</f>
        <v>0</v>
      </c>
      <c r="F21" s="116">
        <f>IFERROR(lifespans_all!G21*DTE_mission_minutes!G21,"-")</f>
        <v>0</v>
      </c>
      <c r="G21" s="116">
        <f>IFERROR(lifespans_all!H21*DTE_mission_minutes!H21,"-")</f>
        <v>0</v>
      </c>
      <c r="H21" s="116">
        <f>IFERROR(lifespans_all!I21*DTE_mission_minutes!I21,"-")</f>
        <v>0</v>
      </c>
      <c r="I21" s="116">
        <f>IFERROR(lifespans_all!J21*DTE_mission_minutes!J21,"-")</f>
        <v>0</v>
      </c>
      <c r="J21" s="116">
        <f>IFERROR(lifespans_all!K21*DTE_mission_minutes!K21,"-")</f>
        <v>0</v>
      </c>
      <c r="K21" s="116">
        <f>IFERROR(lifespans_all!L21*DTE_mission_minutes!L21,"-")</f>
        <v>0</v>
      </c>
      <c r="L21" s="116">
        <f>IFERROR(lifespans_all!M21*DTE_mission_minutes!M21,"-")</f>
        <v>0</v>
      </c>
      <c r="M21" s="116">
        <f>IFERROR(lifespans_all!N21*DTE_mission_minutes!N21,"-")</f>
        <v>0</v>
      </c>
      <c r="N21" s="116">
        <f>IFERROR(lifespans_all!O21*DTE_mission_minutes!O21,"-")</f>
        <v>0</v>
      </c>
      <c r="O21" s="116">
        <f>IFERROR(lifespans_all!P21*DTE_mission_minutes!P21,"-")</f>
        <v>0</v>
      </c>
      <c r="P21" s="116">
        <f>IFERROR(lifespans_all!Q21*DTE_mission_minutes!Q21,"-")</f>
        <v>0</v>
      </c>
      <c r="Q21" s="116">
        <f>IFERROR(lifespans_all!R21*DTE_mission_minutes!R21,"-")</f>
        <v>0</v>
      </c>
      <c r="R21" s="116">
        <f>IFERROR(lifespans_all!S21*DTE_mission_minutes!S21,"-")</f>
        <v>0</v>
      </c>
      <c r="S21" s="116">
        <f>IFERROR(lifespans_all!T21*DTE_mission_minutes!T21,"-")</f>
        <v>0</v>
      </c>
      <c r="T21" s="116">
        <f>IFERROR(lifespans_all!U21*DTE_mission_minutes!U21,"-")</f>
        <v>0</v>
      </c>
      <c r="U21" s="116">
        <f>IFERROR(lifespans_all!V21*DTE_mission_minutes!V21,"-")</f>
        <v>0</v>
      </c>
      <c r="V21" s="116">
        <f>IFERROR(lifespans_all!W21*DTE_mission_minutes!W21,"-")</f>
        <v>0</v>
      </c>
    </row>
    <row r="22" spans="1:22" x14ac:dyDescent="0.25">
      <c r="A22" s="44" t="s">
        <v>72</v>
      </c>
      <c r="B22" s="45" t="s">
        <v>56</v>
      </c>
      <c r="C22" s="116">
        <f>IFERROR(lifespans_all!D22*DTE_mission_minutes!D22,"-")</f>
        <v>133409.35004928565</v>
      </c>
      <c r="D22" s="116">
        <f>IFERROR(lifespans_all!E22*DTE_mission_minutes!E22,"-")</f>
        <v>133409.35004928565</v>
      </c>
      <c r="E22" s="116">
        <f>IFERROR(lifespans_all!F22*DTE_mission_minutes!F22,"-")</f>
        <v>133409.35004928565</v>
      </c>
      <c r="F22" s="116">
        <f>IFERROR(lifespans_all!G22*DTE_mission_minutes!G22,"-")</f>
        <v>133409.35004928565</v>
      </c>
      <c r="G22" s="116">
        <f>IFERROR(lifespans_all!H22*DTE_mission_minutes!H22,"-")</f>
        <v>133409.35004928565</v>
      </c>
      <c r="H22" s="116">
        <f>IFERROR(lifespans_all!I22*DTE_mission_minutes!I22,"-")</f>
        <v>0</v>
      </c>
      <c r="I22" s="116">
        <f>IFERROR(lifespans_all!J22*DTE_mission_minutes!J22,"-")</f>
        <v>0</v>
      </c>
      <c r="J22" s="116">
        <f>IFERROR(lifespans_all!K22*DTE_mission_minutes!K22,"-")</f>
        <v>0</v>
      </c>
      <c r="K22" s="116">
        <f>IFERROR(lifespans_all!L22*DTE_mission_minutes!L22,"-")</f>
        <v>0</v>
      </c>
      <c r="L22" s="116">
        <f>IFERROR(lifespans_all!M22*DTE_mission_minutes!M22,"-")</f>
        <v>0</v>
      </c>
      <c r="M22" s="116">
        <f>IFERROR(lifespans_all!N22*DTE_mission_minutes!N22,"-")</f>
        <v>0</v>
      </c>
      <c r="N22" s="116">
        <f>IFERROR(lifespans_all!O22*DTE_mission_minutes!O22,"-")</f>
        <v>0</v>
      </c>
      <c r="O22" s="116">
        <f>IFERROR(lifespans_all!P22*DTE_mission_minutes!P22,"-")</f>
        <v>0</v>
      </c>
      <c r="P22" s="116">
        <f>IFERROR(lifespans_all!Q22*DTE_mission_minutes!Q22,"-")</f>
        <v>0</v>
      </c>
      <c r="Q22" s="116">
        <f>IFERROR(lifespans_all!R22*DTE_mission_minutes!R22,"-")</f>
        <v>0</v>
      </c>
      <c r="R22" s="116">
        <f>IFERROR(lifespans_all!S22*DTE_mission_minutes!S22,"-")</f>
        <v>0</v>
      </c>
      <c r="S22" s="116">
        <f>IFERROR(lifespans_all!T22*DTE_mission_minutes!T22,"-")</f>
        <v>0</v>
      </c>
      <c r="T22" s="116">
        <f>IFERROR(lifespans_all!U22*DTE_mission_minutes!U22,"-")</f>
        <v>0</v>
      </c>
      <c r="U22" s="116">
        <f>IFERROR(lifespans_all!V22*DTE_mission_minutes!V22,"-")</f>
        <v>0</v>
      </c>
      <c r="V22" s="116">
        <f>IFERROR(lifespans_all!W22*DTE_mission_minutes!W22,"-")</f>
        <v>0</v>
      </c>
    </row>
    <row r="23" spans="1:22" x14ac:dyDescent="0.25">
      <c r="A23" s="44" t="s">
        <v>37</v>
      </c>
      <c r="B23" s="45" t="s">
        <v>56</v>
      </c>
      <c r="C23" s="116">
        <f>IFERROR(lifespans_all!D23*DTE_mission_minutes!D23,"-")</f>
        <v>21.986611111111113</v>
      </c>
      <c r="D23" s="116">
        <f>IFERROR(lifespans_all!E23*DTE_mission_minutes!E23,"-")</f>
        <v>1.1333333333333333</v>
      </c>
      <c r="E23" s="116">
        <f>IFERROR(lifespans_all!F23*DTE_mission_minutes!F23,"-")</f>
        <v>3.7333333333333334</v>
      </c>
      <c r="F23" s="116">
        <f>IFERROR(lifespans_all!G23*DTE_mission_minutes!G23,"-")</f>
        <v>23.303841111111115</v>
      </c>
      <c r="G23" s="116">
        <f>IFERROR(lifespans_all!H23*DTE_mission_minutes!H23,"-")</f>
        <v>0</v>
      </c>
      <c r="H23" s="116">
        <f>IFERROR(lifespans_all!I23*DTE_mission_minutes!I23,"-")</f>
        <v>0</v>
      </c>
      <c r="I23" s="116">
        <f>IFERROR(lifespans_all!J23*DTE_mission_minutes!J23,"-")</f>
        <v>0</v>
      </c>
      <c r="J23" s="116">
        <f>IFERROR(lifespans_all!K23*DTE_mission_minutes!K23,"-")</f>
        <v>0</v>
      </c>
      <c r="K23" s="116">
        <f>IFERROR(lifespans_all!L23*DTE_mission_minutes!L23,"-")</f>
        <v>0</v>
      </c>
      <c r="L23" s="116">
        <f>IFERROR(lifespans_all!M23*DTE_mission_minutes!M23,"-")</f>
        <v>0</v>
      </c>
      <c r="M23" s="116">
        <f>IFERROR(lifespans_all!N23*DTE_mission_minutes!N23,"-")</f>
        <v>0</v>
      </c>
      <c r="N23" s="116">
        <f>IFERROR(lifespans_all!O23*DTE_mission_minutes!O23,"-")</f>
        <v>0</v>
      </c>
      <c r="O23" s="116">
        <f>IFERROR(lifespans_all!P23*DTE_mission_minutes!P23,"-")</f>
        <v>0</v>
      </c>
      <c r="P23" s="116">
        <f>IFERROR(lifespans_all!Q23*DTE_mission_minutes!Q23,"-")</f>
        <v>0</v>
      </c>
      <c r="Q23" s="116">
        <f>IFERROR(lifespans_all!R23*DTE_mission_minutes!R23,"-")</f>
        <v>0</v>
      </c>
      <c r="R23" s="116">
        <f>IFERROR(lifespans_all!S23*DTE_mission_minutes!S23,"-")</f>
        <v>0</v>
      </c>
      <c r="S23" s="116">
        <f>IFERROR(lifespans_all!T23*DTE_mission_minutes!T23,"-")</f>
        <v>0</v>
      </c>
      <c r="T23" s="116">
        <f>IFERROR(lifespans_all!U23*DTE_mission_minutes!U23,"-")</f>
        <v>0</v>
      </c>
      <c r="U23" s="116">
        <f>IFERROR(lifespans_all!V23*DTE_mission_minutes!V23,"-")</f>
        <v>0</v>
      </c>
      <c r="V23" s="116">
        <f>IFERROR(lifespans_all!W23*DTE_mission_minutes!W23,"-")</f>
        <v>0</v>
      </c>
    </row>
    <row r="24" spans="1:22" x14ac:dyDescent="0.25">
      <c r="A24" s="111" t="s">
        <v>38</v>
      </c>
      <c r="B24" s="112" t="s">
        <v>58</v>
      </c>
      <c r="C24" s="116">
        <f>IFERROR(lifespans_all!D24*DTE_mission_minutes!D24,"-")</f>
        <v>7757.52</v>
      </c>
      <c r="D24" s="116">
        <f>IFERROR(lifespans_all!E24*DTE_mission_minutes!E24,"-")</f>
        <v>7884.0724999999993</v>
      </c>
      <c r="E24" s="116">
        <f>IFERROR(lifespans_all!F24*DTE_mission_minutes!F24,"-")</f>
        <v>7411.0455555555554</v>
      </c>
      <c r="F24" s="116">
        <f>IFERROR(lifespans_all!G24*DTE_mission_minutes!G24,"-")</f>
        <v>7749.4853583333334</v>
      </c>
      <c r="G24" s="116">
        <f>IFERROR(lifespans_all!H24*DTE_mission_minutes!H24,"-")</f>
        <v>7749.4853583333334</v>
      </c>
      <c r="H24" s="116">
        <f>IFERROR(lifespans_all!I24*DTE_mission_minutes!I24,"-")</f>
        <v>7749.4853583333334</v>
      </c>
      <c r="I24" s="116">
        <f>IFERROR(lifespans_all!J24*DTE_mission_minutes!J24,"-")</f>
        <v>7749.4853583333334</v>
      </c>
      <c r="J24" s="116">
        <f>IFERROR(lifespans_all!K24*DTE_mission_minutes!K24,"-")</f>
        <v>7749.4853583333334</v>
      </c>
      <c r="K24" s="116">
        <f>IFERROR(lifespans_all!L24*DTE_mission_minutes!L24,"-")</f>
        <v>7749.4853583333334</v>
      </c>
      <c r="L24" s="116">
        <f>IFERROR(lifespans_all!M24*DTE_mission_minutes!M24,"-")</f>
        <v>7749.4853583333334</v>
      </c>
      <c r="M24" s="116">
        <f>IFERROR(lifespans_all!N24*DTE_mission_minutes!N24,"-")</f>
        <v>0</v>
      </c>
      <c r="N24" s="116">
        <f>IFERROR(lifespans_all!O24*DTE_mission_minutes!O24,"-")</f>
        <v>0</v>
      </c>
      <c r="O24" s="116">
        <f>IFERROR(lifespans_all!P24*DTE_mission_minutes!P24,"-")</f>
        <v>0</v>
      </c>
      <c r="P24" s="116">
        <f>IFERROR(lifespans_all!Q24*DTE_mission_minutes!Q24,"-")</f>
        <v>0</v>
      </c>
      <c r="Q24" s="116">
        <f>IFERROR(lifespans_all!R24*DTE_mission_minutes!R24,"-")</f>
        <v>0</v>
      </c>
      <c r="R24" s="116">
        <f>IFERROR(lifespans_all!S24*DTE_mission_minutes!S24,"-")</f>
        <v>0</v>
      </c>
      <c r="S24" s="116">
        <f>IFERROR(lifespans_all!T24*DTE_mission_minutes!T24,"-")</f>
        <v>0</v>
      </c>
      <c r="T24" s="116">
        <f>IFERROR(lifespans_all!U24*DTE_mission_minutes!U24,"-")</f>
        <v>0</v>
      </c>
      <c r="U24" s="116">
        <f>IFERROR(lifespans_all!V24*DTE_mission_minutes!V24,"-")</f>
        <v>0</v>
      </c>
      <c r="V24" s="116">
        <f>IFERROR(lifespans_all!W24*DTE_mission_minutes!W24,"-")</f>
        <v>0</v>
      </c>
    </row>
    <row r="25" spans="1:22" x14ac:dyDescent="0.25">
      <c r="A25" s="44" t="s">
        <v>40</v>
      </c>
      <c r="B25" s="45" t="s">
        <v>59</v>
      </c>
      <c r="C25" s="116">
        <f>IFERROR(lifespans_all!D25*DTE_mission_minutes!D25,"-")</f>
        <v>0</v>
      </c>
      <c r="D25" s="116">
        <f>IFERROR(lifespans_all!E25*DTE_mission_minutes!E25,"-")</f>
        <v>0</v>
      </c>
      <c r="E25" s="116">
        <f>IFERROR(lifespans_all!F25*DTE_mission_minutes!F25,"-")</f>
        <v>0</v>
      </c>
      <c r="F25" s="116">
        <f>IFERROR(lifespans_all!G25*DTE_mission_minutes!G25,"-")</f>
        <v>0</v>
      </c>
      <c r="G25" s="116">
        <f>IFERROR(lifespans_all!H25*DTE_mission_minutes!H25,"-")</f>
        <v>0</v>
      </c>
      <c r="H25" s="116">
        <f>IFERROR(lifespans_all!I25*DTE_mission_minutes!I25,"-")</f>
        <v>0</v>
      </c>
      <c r="I25" s="116">
        <f>IFERROR(lifespans_all!J25*DTE_mission_minutes!J25,"-")</f>
        <v>0</v>
      </c>
      <c r="J25" s="116">
        <f>IFERROR(lifespans_all!K25*DTE_mission_minutes!K25,"-")</f>
        <v>0</v>
      </c>
      <c r="K25" s="116">
        <f>IFERROR(lifespans_all!L25*DTE_mission_minutes!L25,"-")</f>
        <v>0</v>
      </c>
      <c r="L25" s="116">
        <f>IFERROR(lifespans_all!M25*DTE_mission_minutes!M25,"-")</f>
        <v>0</v>
      </c>
      <c r="M25" s="116">
        <f>IFERROR(lifespans_all!N25*DTE_mission_minutes!N25,"-")</f>
        <v>0</v>
      </c>
      <c r="N25" s="116">
        <f>IFERROR(lifespans_all!O25*DTE_mission_minutes!O25,"-")</f>
        <v>0</v>
      </c>
      <c r="O25" s="116">
        <f>IFERROR(lifespans_all!P25*DTE_mission_minutes!P25,"-")</f>
        <v>0</v>
      </c>
      <c r="P25" s="116">
        <f>IFERROR(lifespans_all!Q25*DTE_mission_minutes!Q25,"-")</f>
        <v>0</v>
      </c>
      <c r="Q25" s="116">
        <f>IFERROR(lifespans_all!R25*DTE_mission_minutes!R25,"-")</f>
        <v>0</v>
      </c>
      <c r="R25" s="116">
        <f>IFERROR(lifespans_all!S25*DTE_mission_minutes!S25,"-")</f>
        <v>0</v>
      </c>
      <c r="S25" s="116">
        <f>IFERROR(lifespans_all!T25*DTE_mission_minutes!T25,"-")</f>
        <v>0</v>
      </c>
      <c r="T25" s="116">
        <f>IFERROR(lifespans_all!U25*DTE_mission_minutes!U25,"-")</f>
        <v>0</v>
      </c>
      <c r="U25" s="116">
        <f>IFERROR(lifespans_all!V25*DTE_mission_minutes!V25,"-")</f>
        <v>0</v>
      </c>
      <c r="V25" s="116">
        <f>IFERROR(lifespans_all!W25*DTE_mission_minutes!W25,"-")</f>
        <v>0</v>
      </c>
    </row>
    <row r="26" spans="1:22" x14ac:dyDescent="0.25">
      <c r="A26" s="44" t="s">
        <v>73</v>
      </c>
      <c r="B26" s="45" t="s">
        <v>56</v>
      </c>
      <c r="C26" s="116">
        <f>IFERROR(lifespans_all!D26*DTE_mission_minutes!D26,"-")</f>
        <v>133409.35004928565</v>
      </c>
      <c r="D26" s="116">
        <f>IFERROR(lifespans_all!E26*DTE_mission_minutes!E26,"-")</f>
        <v>0</v>
      </c>
      <c r="E26" s="116">
        <f>IFERROR(lifespans_all!F26*DTE_mission_minutes!F26,"-")</f>
        <v>0</v>
      </c>
      <c r="F26" s="116">
        <f>IFERROR(lifespans_all!G26*DTE_mission_minutes!G26,"-")</f>
        <v>0</v>
      </c>
      <c r="G26" s="116">
        <f>IFERROR(lifespans_all!H26*DTE_mission_minutes!H26,"-")</f>
        <v>0</v>
      </c>
      <c r="H26" s="116">
        <f>IFERROR(lifespans_all!I26*DTE_mission_minutes!I26,"-")</f>
        <v>0</v>
      </c>
      <c r="I26" s="116">
        <f>IFERROR(lifespans_all!J26*DTE_mission_minutes!J26,"-")</f>
        <v>0</v>
      </c>
      <c r="J26" s="116">
        <f>IFERROR(lifespans_all!K26*DTE_mission_minutes!K26,"-")</f>
        <v>0</v>
      </c>
      <c r="K26" s="116">
        <f>IFERROR(lifespans_all!L26*DTE_mission_minutes!L26,"-")</f>
        <v>0</v>
      </c>
      <c r="L26" s="116">
        <f>IFERROR(lifespans_all!M26*DTE_mission_minutes!M26,"-")</f>
        <v>0</v>
      </c>
      <c r="M26" s="116">
        <f>IFERROR(lifespans_all!N26*DTE_mission_minutes!N26,"-")</f>
        <v>0</v>
      </c>
      <c r="N26" s="116">
        <f>IFERROR(lifespans_all!O26*DTE_mission_minutes!O26,"-")</f>
        <v>0</v>
      </c>
      <c r="O26" s="116">
        <f>IFERROR(lifespans_all!P26*DTE_mission_minutes!P26,"-")</f>
        <v>0</v>
      </c>
      <c r="P26" s="116">
        <f>IFERROR(lifespans_all!Q26*DTE_mission_minutes!Q26,"-")</f>
        <v>0</v>
      </c>
      <c r="Q26" s="116">
        <f>IFERROR(lifespans_all!R26*DTE_mission_minutes!R26,"-")</f>
        <v>0</v>
      </c>
      <c r="R26" s="116">
        <f>IFERROR(lifespans_all!S26*DTE_mission_minutes!S26,"-")</f>
        <v>0</v>
      </c>
      <c r="S26" s="116">
        <f>IFERROR(lifespans_all!T26*DTE_mission_minutes!T26,"-")</f>
        <v>0</v>
      </c>
      <c r="T26" s="116">
        <f>IFERROR(lifespans_all!U26*DTE_mission_minutes!U26,"-")</f>
        <v>0</v>
      </c>
      <c r="U26" s="116">
        <f>IFERROR(lifespans_all!V26*DTE_mission_minutes!V26,"-")</f>
        <v>0</v>
      </c>
      <c r="V26" s="116">
        <f>IFERROR(lifespans_all!W26*DTE_mission_minutes!W26,"-")</f>
        <v>0</v>
      </c>
    </row>
    <row r="27" spans="1:22" x14ac:dyDescent="0.25">
      <c r="A27" s="44" t="s">
        <v>74</v>
      </c>
      <c r="B27" s="45" t="s">
        <v>56</v>
      </c>
      <c r="C27" s="116">
        <f>IFERROR(lifespans_all!D27*DTE_mission_minutes!D27,"-")</f>
        <v>133409.35004928565</v>
      </c>
      <c r="D27" s="116">
        <f>IFERROR(lifespans_all!E27*DTE_mission_minutes!E27,"-")</f>
        <v>133409.35004928565</v>
      </c>
      <c r="E27" s="116">
        <f>IFERROR(lifespans_all!F27*DTE_mission_minutes!F27,"-")</f>
        <v>133409.35004928565</v>
      </c>
      <c r="F27" s="116">
        <f>IFERROR(lifespans_all!G27*DTE_mission_minutes!G27,"-")</f>
        <v>0</v>
      </c>
      <c r="G27" s="116">
        <f>IFERROR(lifespans_all!H27*DTE_mission_minutes!H27,"-")</f>
        <v>0</v>
      </c>
      <c r="H27" s="116">
        <f>IFERROR(lifespans_all!I27*DTE_mission_minutes!I27,"-")</f>
        <v>0</v>
      </c>
      <c r="I27" s="116">
        <f>IFERROR(lifespans_all!J27*DTE_mission_minutes!J27,"-")</f>
        <v>0</v>
      </c>
      <c r="J27" s="116">
        <f>IFERROR(lifespans_all!K27*DTE_mission_minutes!K27,"-")</f>
        <v>0</v>
      </c>
      <c r="K27" s="116">
        <f>IFERROR(lifespans_all!L27*DTE_mission_minutes!L27,"-")</f>
        <v>0</v>
      </c>
      <c r="L27" s="116">
        <f>IFERROR(lifespans_all!M27*DTE_mission_minutes!M27,"-")</f>
        <v>0</v>
      </c>
      <c r="M27" s="116">
        <f>IFERROR(lifespans_all!N27*DTE_mission_minutes!N27,"-")</f>
        <v>0</v>
      </c>
      <c r="N27" s="116">
        <f>IFERROR(lifespans_all!O27*DTE_mission_minutes!O27,"-")</f>
        <v>0</v>
      </c>
      <c r="O27" s="116">
        <f>IFERROR(lifespans_all!P27*DTE_mission_minutes!P27,"-")</f>
        <v>0</v>
      </c>
      <c r="P27" s="116">
        <f>IFERROR(lifespans_all!Q27*DTE_mission_minutes!Q27,"-")</f>
        <v>0</v>
      </c>
      <c r="Q27" s="116">
        <f>IFERROR(lifespans_all!R27*DTE_mission_minutes!R27,"-")</f>
        <v>0</v>
      </c>
      <c r="R27" s="116">
        <f>IFERROR(lifespans_all!S27*DTE_mission_minutes!S27,"-")</f>
        <v>0</v>
      </c>
      <c r="S27" s="116">
        <f>IFERROR(lifespans_all!T27*DTE_mission_minutes!T27,"-")</f>
        <v>0</v>
      </c>
      <c r="T27" s="116">
        <f>IFERROR(lifespans_all!U27*DTE_mission_minutes!U27,"-")</f>
        <v>0</v>
      </c>
      <c r="U27" s="116">
        <f>IFERROR(lifespans_all!V27*DTE_mission_minutes!V27,"-")</f>
        <v>0</v>
      </c>
      <c r="V27" s="116">
        <f>IFERROR(lifespans_all!W27*DTE_mission_minutes!W27,"-")</f>
        <v>0</v>
      </c>
    </row>
    <row r="28" spans="1:22" x14ac:dyDescent="0.25">
      <c r="A28" s="44" t="s">
        <v>75</v>
      </c>
      <c r="B28" s="45" t="s">
        <v>56</v>
      </c>
      <c r="C28" s="116">
        <f>IFERROR(lifespans_all!D28*DTE_mission_minutes!D28,"-")</f>
        <v>133409.35004928565</v>
      </c>
      <c r="D28" s="116">
        <f>IFERROR(lifespans_all!E28*DTE_mission_minutes!E28,"-")</f>
        <v>133409.35004928565</v>
      </c>
      <c r="E28" s="116">
        <f>IFERROR(lifespans_all!F28*DTE_mission_minutes!F28,"-")</f>
        <v>133409.35004928565</v>
      </c>
      <c r="F28" s="116">
        <f>IFERROR(lifespans_all!G28*DTE_mission_minutes!G28,"-")</f>
        <v>133409.35004928565</v>
      </c>
      <c r="G28" s="116">
        <f>IFERROR(lifespans_all!H28*DTE_mission_minutes!H28,"-")</f>
        <v>133409.35004928565</v>
      </c>
      <c r="H28" s="116">
        <f>IFERROR(lifespans_all!I28*DTE_mission_minutes!I28,"-")</f>
        <v>133409.35004928565</v>
      </c>
      <c r="I28" s="116">
        <f>IFERROR(lifespans_all!J28*DTE_mission_minutes!J28,"-")</f>
        <v>0</v>
      </c>
      <c r="J28" s="116">
        <f>IFERROR(lifespans_all!K28*DTE_mission_minutes!K28,"-")</f>
        <v>0</v>
      </c>
      <c r="K28" s="116">
        <f>IFERROR(lifespans_all!L28*DTE_mission_minutes!L28,"-")</f>
        <v>0</v>
      </c>
      <c r="L28" s="116">
        <f>IFERROR(lifespans_all!M28*DTE_mission_minutes!M28,"-")</f>
        <v>0</v>
      </c>
      <c r="M28" s="116">
        <f>IFERROR(lifespans_all!N28*DTE_mission_minutes!N28,"-")</f>
        <v>0</v>
      </c>
      <c r="N28" s="116">
        <f>IFERROR(lifespans_all!O28*DTE_mission_minutes!O28,"-")</f>
        <v>0</v>
      </c>
      <c r="O28" s="116">
        <f>IFERROR(lifespans_all!P28*DTE_mission_minutes!P28,"-")</f>
        <v>0</v>
      </c>
      <c r="P28" s="116">
        <f>IFERROR(lifespans_all!Q28*DTE_mission_minutes!Q28,"-")</f>
        <v>0</v>
      </c>
      <c r="Q28" s="116">
        <f>IFERROR(lifespans_all!R28*DTE_mission_minutes!R28,"-")</f>
        <v>0</v>
      </c>
      <c r="R28" s="116">
        <f>IFERROR(lifespans_all!S28*DTE_mission_minutes!S28,"-")</f>
        <v>0</v>
      </c>
      <c r="S28" s="116">
        <f>IFERROR(lifespans_all!T28*DTE_mission_minutes!T28,"-")</f>
        <v>0</v>
      </c>
      <c r="T28" s="116">
        <f>IFERROR(lifespans_all!U28*DTE_mission_minutes!U28,"-")</f>
        <v>0</v>
      </c>
      <c r="U28" s="116">
        <f>IFERROR(lifespans_all!V28*DTE_mission_minutes!V28,"-")</f>
        <v>0</v>
      </c>
      <c r="V28" s="116">
        <f>IFERROR(lifespans_all!W28*DTE_mission_minutes!W28,"-")</f>
        <v>0</v>
      </c>
    </row>
    <row r="29" spans="1:22" x14ac:dyDescent="0.25">
      <c r="A29" s="44" t="s">
        <v>41</v>
      </c>
      <c r="B29" s="51" t="s">
        <v>60</v>
      </c>
      <c r="C29" s="116">
        <f>IFERROR(lifespans_all!D29*DTE_mission_minutes!D29,"-")</f>
        <v>89453.837836666688</v>
      </c>
      <c r="D29" s="116">
        <f>IFERROR(lifespans_all!E29*DTE_mission_minutes!E29,"-")</f>
        <v>89453.837836666688</v>
      </c>
      <c r="E29" s="116">
        <f>IFERROR(lifespans_all!F29*DTE_mission_minutes!F29,"-")</f>
        <v>89453.837836666688</v>
      </c>
      <c r="F29" s="116">
        <f>IFERROR(lifespans_all!G29*DTE_mission_minutes!G29,"-")</f>
        <v>89453.837836666688</v>
      </c>
      <c r="G29" s="116">
        <f>IFERROR(lifespans_all!H29*DTE_mission_minutes!H29,"-")</f>
        <v>89453.837836666688</v>
      </c>
      <c r="H29" s="116">
        <f>IFERROR(lifespans_all!I29*DTE_mission_minutes!I29,"-")</f>
        <v>89453.837836666688</v>
      </c>
      <c r="I29" s="116">
        <f>IFERROR(lifespans_all!J29*DTE_mission_minutes!J29,"-")</f>
        <v>89453.837836666688</v>
      </c>
      <c r="J29" s="116">
        <f>IFERROR(lifespans_all!K29*DTE_mission_minutes!K29,"-")</f>
        <v>89453.837836666688</v>
      </c>
      <c r="K29" s="116">
        <f>IFERROR(lifespans_all!L29*DTE_mission_minutes!L29,"-")</f>
        <v>89453.837836666688</v>
      </c>
      <c r="L29" s="116">
        <f>IFERROR(lifespans_all!M29*DTE_mission_minutes!M29,"-")</f>
        <v>89453.837836666688</v>
      </c>
      <c r="M29" s="116">
        <f>IFERROR(lifespans_all!N29*DTE_mission_minutes!N29,"-")</f>
        <v>89453.837836666688</v>
      </c>
      <c r="N29" s="116">
        <f>IFERROR(lifespans_all!O29*DTE_mission_minutes!O29,"-")</f>
        <v>89453.837836666688</v>
      </c>
      <c r="O29" s="116">
        <f>IFERROR(lifespans_all!P29*DTE_mission_minutes!P29,"-")</f>
        <v>89453.837836666688</v>
      </c>
      <c r="P29" s="116">
        <f>IFERROR(lifespans_all!Q29*DTE_mission_minutes!Q29,"-")</f>
        <v>89453.837836666688</v>
      </c>
      <c r="Q29" s="116">
        <f>IFERROR(lifespans_all!R29*DTE_mission_minutes!R29,"-")</f>
        <v>89453.837836666688</v>
      </c>
      <c r="R29" s="116">
        <f>IFERROR(lifespans_all!S29*DTE_mission_minutes!S29,"-")</f>
        <v>89453.837836666688</v>
      </c>
      <c r="S29" s="116">
        <f>IFERROR(lifespans_all!T29*DTE_mission_minutes!T29,"-")</f>
        <v>89453.837836666688</v>
      </c>
      <c r="T29" s="116">
        <f>IFERROR(lifespans_all!U29*DTE_mission_minutes!U29,"-")</f>
        <v>89453.837836666688</v>
      </c>
      <c r="U29" s="116">
        <f>IFERROR(lifespans_all!V29*DTE_mission_minutes!V29,"-")</f>
        <v>89453.837836666688</v>
      </c>
      <c r="V29" s="116">
        <f>IFERROR(lifespans_all!W29*DTE_mission_minutes!W29,"-")</f>
        <v>89453.837836666688</v>
      </c>
    </row>
    <row r="30" spans="1:22" x14ac:dyDescent="0.25">
      <c r="A30" s="44" t="s">
        <v>76</v>
      </c>
      <c r="B30" s="51" t="s">
        <v>57</v>
      </c>
      <c r="C30" s="116">
        <f>IFERROR(lifespans_all!D30*DTE_mission_minutes!D30,"-")</f>
        <v>721.11352444444435</v>
      </c>
      <c r="D30" s="116">
        <f>IFERROR(lifespans_all!E30*DTE_mission_minutes!E30,"-")</f>
        <v>721.11352444444435</v>
      </c>
      <c r="E30" s="116">
        <f>IFERROR(lifespans_all!F30*DTE_mission_minutes!F30,"-")</f>
        <v>721.11352444444435</v>
      </c>
      <c r="F30" s="116">
        <f>IFERROR(lifespans_all!G30*DTE_mission_minutes!G30,"-")</f>
        <v>721.11352444444435</v>
      </c>
      <c r="G30" s="116">
        <f>IFERROR(lifespans_all!H30*DTE_mission_minutes!H30,"-")</f>
        <v>721.11352444444435</v>
      </c>
      <c r="H30" s="116">
        <f>IFERROR(lifespans_all!I30*DTE_mission_minutes!I30,"-")</f>
        <v>721.11352444444435</v>
      </c>
      <c r="I30" s="116">
        <f>IFERROR(lifespans_all!J30*DTE_mission_minutes!J30,"-")</f>
        <v>721.11352444444435</v>
      </c>
      <c r="J30" s="116">
        <f>IFERROR(lifespans_all!K30*DTE_mission_minutes!K30,"-")</f>
        <v>721.11352444444435</v>
      </c>
      <c r="K30" s="116">
        <f>IFERROR(lifespans_all!L30*DTE_mission_minutes!L30,"-")</f>
        <v>721.11352444444435</v>
      </c>
      <c r="L30" s="116">
        <f>IFERROR(lifespans_all!M30*DTE_mission_minutes!M30,"-")</f>
        <v>721.11352444444435</v>
      </c>
      <c r="M30" s="116">
        <f>IFERROR(lifespans_all!N30*DTE_mission_minutes!N30,"-")</f>
        <v>721.11352444444435</v>
      </c>
      <c r="N30" s="116">
        <f>IFERROR(lifespans_all!O30*DTE_mission_minutes!O30,"-")</f>
        <v>721.11352444444435</v>
      </c>
      <c r="O30" s="116">
        <f>IFERROR(lifespans_all!P30*DTE_mission_minutes!P30,"-")</f>
        <v>721.11352444444435</v>
      </c>
      <c r="P30" s="116">
        <f>IFERROR(lifespans_all!Q30*DTE_mission_minutes!Q30,"-")</f>
        <v>721.11352444444435</v>
      </c>
      <c r="Q30" s="116">
        <f>IFERROR(lifespans_all!R30*DTE_mission_minutes!R30,"-")</f>
        <v>721.11352444444435</v>
      </c>
      <c r="R30" s="116">
        <f>IFERROR(lifespans_all!S30*DTE_mission_minutes!S30,"-")</f>
        <v>721.11352444444435</v>
      </c>
      <c r="S30" s="116">
        <f>IFERROR(lifespans_all!T30*DTE_mission_minutes!T30,"-")</f>
        <v>721.11352444444435</v>
      </c>
      <c r="T30" s="116">
        <f>IFERROR(lifespans_all!U30*DTE_mission_minutes!U30,"-")</f>
        <v>721.11352444444435</v>
      </c>
      <c r="U30" s="116">
        <f>IFERROR(lifespans_all!V30*DTE_mission_minutes!V30,"-")</f>
        <v>721.11352444444435</v>
      </c>
      <c r="V30" s="116">
        <f>IFERROR(lifespans_all!W30*DTE_mission_minutes!W30,"-")</f>
        <v>721.11352444444435</v>
      </c>
    </row>
    <row r="31" spans="1:22" x14ac:dyDescent="0.25">
      <c r="A31" s="44" t="s">
        <v>86</v>
      </c>
      <c r="B31" s="45" t="s">
        <v>55</v>
      </c>
      <c r="C31" s="116">
        <f>IFERROR(lifespans_all!D31*DTE_mission_minutes!D31,"-")</f>
        <v>221.29177222222222</v>
      </c>
      <c r="D31" s="116">
        <f>IFERROR(lifespans_all!E31*DTE_mission_minutes!E31,"-")</f>
        <v>244.03194444444446</v>
      </c>
      <c r="E31" s="116">
        <f>IFERROR(lifespans_all!F31*DTE_mission_minutes!F31,"-")</f>
        <v>0</v>
      </c>
      <c r="F31" s="116">
        <f>IFERROR(lifespans_all!G31*DTE_mission_minutes!G31,"-")</f>
        <v>0</v>
      </c>
      <c r="G31" s="116">
        <f>IFERROR(lifespans_all!H31*DTE_mission_minutes!H31,"-")</f>
        <v>0</v>
      </c>
      <c r="H31" s="116">
        <f>IFERROR(lifespans_all!I31*DTE_mission_minutes!I31,"-")</f>
        <v>0</v>
      </c>
      <c r="I31" s="116">
        <f>IFERROR(lifespans_all!J31*DTE_mission_minutes!J31,"-")</f>
        <v>0</v>
      </c>
      <c r="J31" s="116">
        <f>IFERROR(lifespans_all!K31*DTE_mission_minutes!K31,"-")</f>
        <v>0</v>
      </c>
      <c r="K31" s="116">
        <f>IFERROR(lifespans_all!L31*DTE_mission_minutes!L31,"-")</f>
        <v>0</v>
      </c>
      <c r="L31" s="116">
        <f>IFERROR(lifespans_all!M31*DTE_mission_minutes!M31,"-")</f>
        <v>0</v>
      </c>
      <c r="M31" s="116">
        <f>IFERROR(lifespans_all!N31*DTE_mission_minutes!N31,"-")</f>
        <v>0</v>
      </c>
      <c r="N31" s="116">
        <f>IFERROR(lifespans_all!O31*DTE_mission_minutes!O31,"-")</f>
        <v>0</v>
      </c>
      <c r="O31" s="116">
        <f>IFERROR(lifespans_all!P31*DTE_mission_minutes!P31,"-")</f>
        <v>0</v>
      </c>
      <c r="P31" s="116">
        <f>IFERROR(lifespans_all!Q31*DTE_mission_minutes!Q31,"-")</f>
        <v>0</v>
      </c>
      <c r="Q31" s="116">
        <f>IFERROR(lifespans_all!R31*DTE_mission_minutes!R31,"-")</f>
        <v>0</v>
      </c>
      <c r="R31" s="116">
        <f>IFERROR(lifespans_all!S31*DTE_mission_minutes!S31,"-")</f>
        <v>0</v>
      </c>
      <c r="S31" s="116">
        <f>IFERROR(lifespans_all!T31*DTE_mission_minutes!T31,"-")</f>
        <v>0</v>
      </c>
      <c r="T31" s="116">
        <f>IFERROR(lifespans_all!U31*DTE_mission_minutes!U31,"-")</f>
        <v>0</v>
      </c>
      <c r="U31" s="116">
        <f>IFERROR(lifespans_all!V31*DTE_mission_minutes!V31,"-")</f>
        <v>0</v>
      </c>
      <c r="V31" s="116">
        <f>IFERROR(lifespans_all!W31*DTE_mission_minutes!W31,"-")</f>
        <v>0</v>
      </c>
    </row>
    <row r="32" spans="1:22" x14ac:dyDescent="0.25">
      <c r="A32" s="44" t="s">
        <v>42</v>
      </c>
      <c r="B32" s="51" t="s">
        <v>60</v>
      </c>
      <c r="C32" s="116">
        <f>IFERROR(lifespans_all!D32*DTE_mission_minutes!D32,"-")</f>
        <v>64.996111111111119</v>
      </c>
      <c r="D32" s="116">
        <f>IFERROR(lifespans_all!E32*DTE_mission_minutes!E32,"-")</f>
        <v>0</v>
      </c>
      <c r="E32" s="116">
        <f>IFERROR(lifespans_all!F32*DTE_mission_minutes!F32,"-")</f>
        <v>0</v>
      </c>
      <c r="F32" s="116">
        <f>IFERROR(lifespans_all!G32*DTE_mission_minutes!G32,"-")</f>
        <v>0</v>
      </c>
      <c r="G32" s="116">
        <f>IFERROR(lifespans_all!H32*DTE_mission_minutes!H32,"-")</f>
        <v>0</v>
      </c>
      <c r="H32" s="116">
        <f>IFERROR(lifespans_all!I32*DTE_mission_minutes!I32,"-")</f>
        <v>0</v>
      </c>
      <c r="I32" s="116">
        <f>IFERROR(lifespans_all!J32*DTE_mission_minutes!J32,"-")</f>
        <v>0</v>
      </c>
      <c r="J32" s="116">
        <f>IFERROR(lifespans_all!K32*DTE_mission_minutes!K32,"-")</f>
        <v>0</v>
      </c>
      <c r="K32" s="116">
        <f>IFERROR(lifespans_all!L32*DTE_mission_minutes!L32,"-")</f>
        <v>0</v>
      </c>
      <c r="L32" s="116">
        <f>IFERROR(lifespans_all!M32*DTE_mission_minutes!M32,"-")</f>
        <v>0</v>
      </c>
      <c r="M32" s="116">
        <f>IFERROR(lifespans_all!N32*DTE_mission_minutes!N32,"-")</f>
        <v>0</v>
      </c>
      <c r="N32" s="116">
        <f>IFERROR(lifespans_all!O32*DTE_mission_minutes!O32,"-")</f>
        <v>0</v>
      </c>
      <c r="O32" s="116">
        <f>IFERROR(lifespans_all!P32*DTE_mission_minutes!P32,"-")</f>
        <v>0</v>
      </c>
      <c r="P32" s="116">
        <f>IFERROR(lifespans_all!Q32*DTE_mission_minutes!Q32,"-")</f>
        <v>0</v>
      </c>
      <c r="Q32" s="116">
        <f>IFERROR(lifespans_all!R32*DTE_mission_minutes!R32,"-")</f>
        <v>0</v>
      </c>
      <c r="R32" s="116">
        <f>IFERROR(lifespans_all!S32*DTE_mission_minutes!S32,"-")</f>
        <v>0</v>
      </c>
      <c r="S32" s="116">
        <f>IFERROR(lifespans_all!T32*DTE_mission_minutes!T32,"-")</f>
        <v>0</v>
      </c>
      <c r="T32" s="116">
        <f>IFERROR(lifespans_all!U32*DTE_mission_minutes!U32,"-")</f>
        <v>0</v>
      </c>
      <c r="U32" s="116">
        <f>IFERROR(lifespans_all!V32*DTE_mission_minutes!V32,"-")</f>
        <v>0</v>
      </c>
      <c r="V32" s="116">
        <f>IFERROR(lifespans_all!W32*DTE_mission_minutes!W32,"-")</f>
        <v>0</v>
      </c>
    </row>
    <row r="33" spans="1:22" x14ac:dyDescent="0.25">
      <c r="A33" s="44" t="s">
        <v>54</v>
      </c>
      <c r="B33" s="45" t="s">
        <v>56</v>
      </c>
      <c r="C33" s="116">
        <f>IFERROR(lifespans_all!D33*DTE_mission_minutes!D33,"-")</f>
        <v>575.81194444444441</v>
      </c>
      <c r="D33" s="116">
        <f>IFERROR(lifespans_all!E33*DTE_mission_minutes!E33,"-")</f>
        <v>580.59861111111104</v>
      </c>
      <c r="E33" s="116">
        <f>IFERROR(lifespans_all!F33*DTE_mission_minutes!F33,"-")</f>
        <v>499.24888888888893</v>
      </c>
      <c r="F33" s="116">
        <f>IFERROR(lifespans_all!G33*DTE_mission_minutes!G33,"-")</f>
        <v>565.82727777777768</v>
      </c>
      <c r="G33" s="116">
        <f>IFERROR(lifespans_all!H33*DTE_mission_minutes!H33,"-")</f>
        <v>0</v>
      </c>
      <c r="H33" s="116">
        <f>IFERROR(lifespans_all!I33*DTE_mission_minutes!I33,"-")</f>
        <v>0</v>
      </c>
      <c r="I33" s="116">
        <f>IFERROR(lifespans_all!J33*DTE_mission_minutes!J33,"-")</f>
        <v>0</v>
      </c>
      <c r="J33" s="116">
        <f>IFERROR(lifespans_all!K33*DTE_mission_minutes!K33,"-")</f>
        <v>0</v>
      </c>
      <c r="K33" s="116">
        <f>IFERROR(lifespans_all!L33*DTE_mission_minutes!L33,"-")</f>
        <v>0</v>
      </c>
      <c r="L33" s="116">
        <f>IFERROR(lifespans_all!M33*DTE_mission_minutes!M33,"-")</f>
        <v>0</v>
      </c>
      <c r="M33" s="116">
        <f>IFERROR(lifespans_all!N33*DTE_mission_minutes!N33,"-")</f>
        <v>0</v>
      </c>
      <c r="N33" s="116">
        <f>IFERROR(lifespans_all!O33*DTE_mission_minutes!O33,"-")</f>
        <v>0</v>
      </c>
      <c r="O33" s="116">
        <f>IFERROR(lifespans_all!P33*DTE_mission_minutes!P33,"-")</f>
        <v>0</v>
      </c>
      <c r="P33" s="116">
        <f>IFERROR(lifespans_all!Q33*DTE_mission_minutes!Q33,"-")</f>
        <v>0</v>
      </c>
      <c r="Q33" s="116">
        <f>IFERROR(lifespans_all!R33*DTE_mission_minutes!R33,"-")</f>
        <v>0</v>
      </c>
      <c r="R33" s="116">
        <f>IFERROR(lifespans_all!S33*DTE_mission_minutes!S33,"-")</f>
        <v>0</v>
      </c>
      <c r="S33" s="116">
        <f>IFERROR(lifespans_all!T33*DTE_mission_minutes!T33,"-")</f>
        <v>0</v>
      </c>
      <c r="T33" s="116">
        <f>IFERROR(lifespans_all!U33*DTE_mission_minutes!U33,"-")</f>
        <v>0</v>
      </c>
      <c r="U33" s="116">
        <f>IFERROR(lifespans_all!V33*DTE_mission_minutes!V33,"-")</f>
        <v>0</v>
      </c>
      <c r="V33" s="116">
        <f>IFERROR(lifespans_all!W33*DTE_mission_minutes!W33,"-")</f>
        <v>0</v>
      </c>
    </row>
    <row r="34" spans="1:22" x14ac:dyDescent="0.25">
      <c r="A34" s="44" t="s">
        <v>43</v>
      </c>
      <c r="B34" s="44"/>
      <c r="C34" s="116" t="str">
        <f>IFERROR(lifespans_all!D34*DTE_mission_minutes!D34,"-")</f>
        <v>-</v>
      </c>
      <c r="D34" s="116" t="str">
        <f>IFERROR(lifespans_all!E34*DTE_mission_minutes!E34,"-")</f>
        <v>-</v>
      </c>
      <c r="E34" s="116" t="str">
        <f>IFERROR(lifespans_all!F34*DTE_mission_minutes!F34,"-")</f>
        <v>-</v>
      </c>
      <c r="F34" s="116" t="str">
        <f>IFERROR(lifespans_all!G34*DTE_mission_minutes!G34,"-")</f>
        <v>-</v>
      </c>
      <c r="G34" s="116" t="str">
        <f>IFERROR(lifespans_all!H34*DTE_mission_minutes!H34,"-")</f>
        <v>-</v>
      </c>
      <c r="H34" s="116" t="str">
        <f>IFERROR(lifespans_all!I34*DTE_mission_minutes!I34,"-")</f>
        <v>-</v>
      </c>
      <c r="I34" s="116" t="str">
        <f>IFERROR(lifespans_all!J34*DTE_mission_minutes!J34,"-")</f>
        <v>-</v>
      </c>
      <c r="J34" s="116" t="str">
        <f>IFERROR(lifespans_all!K34*DTE_mission_minutes!K34,"-")</f>
        <v>-</v>
      </c>
      <c r="K34" s="116" t="str">
        <f>IFERROR(lifespans_all!L34*DTE_mission_minutes!L34,"-")</f>
        <v>-</v>
      </c>
      <c r="L34" s="116" t="str">
        <f>IFERROR(lifespans_all!M34*DTE_mission_minutes!M34,"-")</f>
        <v>-</v>
      </c>
      <c r="M34" s="116" t="str">
        <f>IFERROR(lifespans_all!N34*DTE_mission_minutes!N34,"-")</f>
        <v>-</v>
      </c>
      <c r="N34" s="116" t="str">
        <f>IFERROR(lifespans_all!O34*DTE_mission_minutes!O34,"-")</f>
        <v>-</v>
      </c>
      <c r="O34" s="116" t="str">
        <f>IFERROR(lifespans_all!P34*DTE_mission_minutes!P34,"-")</f>
        <v>-</v>
      </c>
      <c r="P34" s="116" t="str">
        <f>IFERROR(lifespans_all!Q34*DTE_mission_minutes!Q34,"-")</f>
        <v>-</v>
      </c>
      <c r="Q34" s="116" t="str">
        <f>IFERROR(lifespans_all!R34*DTE_mission_minutes!R34,"-")</f>
        <v>-</v>
      </c>
      <c r="R34" s="116" t="str">
        <f>IFERROR(lifespans_all!S34*DTE_mission_minutes!S34,"-")</f>
        <v>-</v>
      </c>
      <c r="S34" s="116" t="str">
        <f>IFERROR(lifespans_all!T34*DTE_mission_minutes!T34,"-")</f>
        <v>-</v>
      </c>
      <c r="T34" s="116" t="str">
        <f>IFERROR(lifespans_all!U34*DTE_mission_minutes!U34,"-")</f>
        <v>-</v>
      </c>
      <c r="U34" s="116" t="str">
        <f>IFERROR(lifespans_all!V34*DTE_mission_minutes!V34,"-")</f>
        <v>-</v>
      </c>
      <c r="V34" s="116" t="str">
        <f>IFERROR(lifespans_all!W34*DTE_mission_minutes!W34,"-")</f>
        <v>-</v>
      </c>
    </row>
    <row r="35" spans="1:22" x14ac:dyDescent="0.25">
      <c r="A35" s="44" t="s">
        <v>77</v>
      </c>
      <c r="B35" s="45" t="s">
        <v>56</v>
      </c>
      <c r="C35" s="116">
        <f>IFERROR(lifespans_all!D35*DTE_mission_minutes!D35,"-")</f>
        <v>64.579722222222216</v>
      </c>
      <c r="D35" s="116">
        <f>IFERROR(lifespans_all!E35*DTE_mission_minutes!E35,"-")</f>
        <v>56.487941666666664</v>
      </c>
      <c r="E35" s="116">
        <f>IFERROR(lifespans_all!F35*DTE_mission_minutes!F35,"-")</f>
        <v>49.259444444444441</v>
      </c>
      <c r="F35" s="116">
        <f>IFERROR(lifespans_all!G35*DTE_mission_minutes!G35,"-")</f>
        <v>60.035777777777774</v>
      </c>
      <c r="G35" s="116">
        <f>IFERROR(lifespans_all!H35*DTE_mission_minutes!H35,"-")</f>
        <v>60.035777777777774</v>
      </c>
      <c r="H35" s="116">
        <f>IFERROR(lifespans_all!I35*DTE_mission_minutes!I35,"-")</f>
        <v>0</v>
      </c>
      <c r="I35" s="116">
        <f>IFERROR(lifespans_all!J35*DTE_mission_minutes!J35,"-")</f>
        <v>0</v>
      </c>
      <c r="J35" s="116">
        <f>IFERROR(lifespans_all!K35*DTE_mission_minutes!K35,"-")</f>
        <v>0</v>
      </c>
      <c r="K35" s="116">
        <f>IFERROR(lifespans_all!L35*DTE_mission_minutes!L35,"-")</f>
        <v>0</v>
      </c>
      <c r="L35" s="116">
        <f>IFERROR(lifespans_all!M35*DTE_mission_minutes!M35,"-")</f>
        <v>0</v>
      </c>
      <c r="M35" s="116">
        <f>IFERROR(lifespans_all!N35*DTE_mission_minutes!N35,"-")</f>
        <v>0</v>
      </c>
      <c r="N35" s="116">
        <f>IFERROR(lifespans_all!O35*DTE_mission_minutes!O35,"-")</f>
        <v>0</v>
      </c>
      <c r="O35" s="116">
        <f>IFERROR(lifespans_all!P35*DTE_mission_minutes!P35,"-")</f>
        <v>0</v>
      </c>
      <c r="P35" s="116">
        <f>IFERROR(lifespans_all!Q35*DTE_mission_minutes!Q35,"-")</f>
        <v>0</v>
      </c>
      <c r="Q35" s="116">
        <f>IFERROR(lifespans_all!R35*DTE_mission_minutes!R35,"-")</f>
        <v>0</v>
      </c>
      <c r="R35" s="116">
        <f>IFERROR(lifespans_all!S35*DTE_mission_minutes!S35,"-")</f>
        <v>0</v>
      </c>
      <c r="S35" s="116">
        <f>IFERROR(lifespans_all!T35*DTE_mission_minutes!T35,"-")</f>
        <v>0</v>
      </c>
      <c r="T35" s="116">
        <f>IFERROR(lifespans_all!U35*DTE_mission_minutes!U35,"-")</f>
        <v>0</v>
      </c>
      <c r="U35" s="116">
        <f>IFERROR(lifespans_all!V35*DTE_mission_minutes!V35,"-")</f>
        <v>0</v>
      </c>
      <c r="V35" s="116">
        <f>IFERROR(lifespans_all!W35*DTE_mission_minutes!W35,"-")</f>
        <v>0</v>
      </c>
    </row>
    <row r="36" spans="1:22" x14ac:dyDescent="0.25">
      <c r="A36" s="44" t="s">
        <v>44</v>
      </c>
      <c r="B36" s="45" t="s">
        <v>56</v>
      </c>
      <c r="C36" s="116">
        <f>IFERROR(lifespans_all!D36*DTE_mission_minutes!D36,"-")</f>
        <v>133409.35004928565</v>
      </c>
      <c r="D36" s="116">
        <f>IFERROR(lifespans_all!E36*DTE_mission_minutes!E36,"-")</f>
        <v>133409.35004928565</v>
      </c>
      <c r="E36" s="116">
        <f>IFERROR(lifespans_all!F36*DTE_mission_minutes!F36,"-")</f>
        <v>133409.35004928565</v>
      </c>
      <c r="F36" s="116">
        <f>IFERROR(lifespans_all!G36*DTE_mission_minutes!G36,"-")</f>
        <v>0</v>
      </c>
      <c r="G36" s="116">
        <f>IFERROR(lifespans_all!H36*DTE_mission_minutes!H36,"-")</f>
        <v>0</v>
      </c>
      <c r="H36" s="116">
        <f>IFERROR(lifespans_all!I36*DTE_mission_minutes!I36,"-")</f>
        <v>0</v>
      </c>
      <c r="I36" s="116">
        <f>IFERROR(lifespans_all!J36*DTE_mission_minutes!J36,"-")</f>
        <v>0</v>
      </c>
      <c r="J36" s="116">
        <f>IFERROR(lifespans_all!K36*DTE_mission_minutes!K36,"-")</f>
        <v>0</v>
      </c>
      <c r="K36" s="116">
        <f>IFERROR(lifespans_all!L36*DTE_mission_minutes!L36,"-")</f>
        <v>0</v>
      </c>
      <c r="L36" s="116">
        <f>IFERROR(lifespans_all!M36*DTE_mission_minutes!M36,"-")</f>
        <v>0</v>
      </c>
      <c r="M36" s="116">
        <f>IFERROR(lifespans_all!N36*DTE_mission_minutes!N36,"-")</f>
        <v>0</v>
      </c>
      <c r="N36" s="116">
        <f>IFERROR(lifespans_all!O36*DTE_mission_minutes!O36,"-")</f>
        <v>0</v>
      </c>
      <c r="O36" s="116">
        <f>IFERROR(lifespans_all!P36*DTE_mission_minutes!P36,"-")</f>
        <v>0</v>
      </c>
      <c r="P36" s="116">
        <f>IFERROR(lifespans_all!Q36*DTE_mission_minutes!Q36,"-")</f>
        <v>0</v>
      </c>
      <c r="Q36" s="116">
        <f>IFERROR(lifespans_all!R36*DTE_mission_minutes!R36,"-")</f>
        <v>0</v>
      </c>
      <c r="R36" s="116">
        <f>IFERROR(lifespans_all!S36*DTE_mission_minutes!S36,"-")</f>
        <v>0</v>
      </c>
      <c r="S36" s="116">
        <f>IFERROR(lifespans_all!T36*DTE_mission_minutes!T36,"-")</f>
        <v>0</v>
      </c>
      <c r="T36" s="116">
        <f>IFERROR(lifespans_all!U36*DTE_mission_minutes!U36,"-")</f>
        <v>0</v>
      </c>
      <c r="U36" s="116">
        <f>IFERROR(lifespans_all!V36*DTE_mission_minutes!V36,"-")</f>
        <v>0</v>
      </c>
      <c r="V36" s="116">
        <f>IFERROR(lifespans_all!W36*DTE_mission_minutes!W36,"-")</f>
        <v>0</v>
      </c>
    </row>
    <row r="37" spans="1:22" x14ac:dyDescent="0.25">
      <c r="A37" s="44" t="s">
        <v>45</v>
      </c>
      <c r="B37" s="51" t="s">
        <v>58</v>
      </c>
      <c r="C37" s="116">
        <f>IFERROR(lifespans_all!D37*DTE_mission_minutes!D37,"-")</f>
        <v>171572.29579277776</v>
      </c>
      <c r="D37" s="116">
        <f>IFERROR(lifespans_all!E37*DTE_mission_minutes!E37,"-")</f>
        <v>171572.29579277776</v>
      </c>
      <c r="E37" s="116">
        <f>IFERROR(lifespans_all!F37*DTE_mission_minutes!F37,"-")</f>
        <v>171572.29579277776</v>
      </c>
      <c r="F37" s="116">
        <f>IFERROR(lifespans_all!G37*DTE_mission_minutes!G37,"-")</f>
        <v>171572.29579277776</v>
      </c>
      <c r="G37" s="116">
        <f>IFERROR(lifespans_all!H37*DTE_mission_minutes!H37,"-")</f>
        <v>171572.29579277776</v>
      </c>
      <c r="H37" s="116">
        <f>IFERROR(lifespans_all!I37*DTE_mission_minutes!I37,"-")</f>
        <v>171572.29579277776</v>
      </c>
      <c r="I37" s="116">
        <f>IFERROR(lifespans_all!J37*DTE_mission_minutes!J37,"-")</f>
        <v>171572.29579277776</v>
      </c>
      <c r="J37" s="116">
        <f>IFERROR(lifespans_all!K37*DTE_mission_minutes!K37,"-")</f>
        <v>171572.29579277776</v>
      </c>
      <c r="K37" s="116">
        <f>IFERROR(lifespans_all!L37*DTE_mission_minutes!L37,"-")</f>
        <v>171572.29579277776</v>
      </c>
      <c r="L37" s="116">
        <f>IFERROR(lifespans_all!M37*DTE_mission_minutes!M37,"-")</f>
        <v>171572.29579277776</v>
      </c>
      <c r="M37" s="116">
        <f>IFERROR(lifespans_all!N37*DTE_mission_minutes!N37,"-")</f>
        <v>171572.29579277776</v>
      </c>
      <c r="N37" s="116">
        <f>IFERROR(lifespans_all!O37*DTE_mission_minutes!O37,"-")</f>
        <v>171572.29579277776</v>
      </c>
      <c r="O37" s="116">
        <f>IFERROR(lifespans_all!P37*DTE_mission_minutes!P37,"-")</f>
        <v>171572.29579277776</v>
      </c>
      <c r="P37" s="116">
        <f>IFERROR(lifespans_all!Q37*DTE_mission_minutes!Q37,"-")</f>
        <v>171572.29579277776</v>
      </c>
      <c r="Q37" s="116">
        <f>IFERROR(lifespans_all!R37*DTE_mission_minutes!R37,"-")</f>
        <v>171572.29579277776</v>
      </c>
      <c r="R37" s="116">
        <f>IFERROR(lifespans_all!S37*DTE_mission_minutes!S37,"-")</f>
        <v>171572.29579277776</v>
      </c>
      <c r="S37" s="116">
        <f>IFERROR(lifespans_all!T37*DTE_mission_minutes!T37,"-")</f>
        <v>171572.29579277776</v>
      </c>
      <c r="T37" s="116">
        <f>IFERROR(lifespans_all!U37*DTE_mission_minutes!U37,"-")</f>
        <v>171572.29579277776</v>
      </c>
      <c r="U37" s="116">
        <f>IFERROR(lifespans_all!V37*DTE_mission_minutes!V37,"-")</f>
        <v>171572.29579277776</v>
      </c>
      <c r="V37" s="116">
        <f>IFERROR(lifespans_all!W37*DTE_mission_minutes!W37,"-")</f>
        <v>171572.29579277776</v>
      </c>
    </row>
    <row r="38" spans="1:22" x14ac:dyDescent="0.25">
      <c r="A38" s="44" t="s">
        <v>46</v>
      </c>
      <c r="B38" s="52" t="s">
        <v>63</v>
      </c>
      <c r="C38" s="116" t="str">
        <f>IFERROR(lifespans_all!D38*DTE_mission_minutes!D38,"-")</f>
        <v>-</v>
      </c>
      <c r="D38" s="116" t="str">
        <f>IFERROR(lifespans_all!E38*DTE_mission_minutes!E38,"-")</f>
        <v>-</v>
      </c>
      <c r="E38" s="116" t="str">
        <f>IFERROR(lifespans_all!F38*DTE_mission_minutes!F38,"-")</f>
        <v>-</v>
      </c>
      <c r="F38" s="116" t="str">
        <f>IFERROR(lifespans_all!G38*DTE_mission_minutes!G38,"-")</f>
        <v>-</v>
      </c>
      <c r="G38" s="116" t="str">
        <f>IFERROR(lifespans_all!H38*DTE_mission_minutes!H38,"-")</f>
        <v>-</v>
      </c>
      <c r="H38" s="116" t="str">
        <f>IFERROR(lifespans_all!I38*DTE_mission_minutes!I38,"-")</f>
        <v>-</v>
      </c>
      <c r="I38" s="116" t="str">
        <f>IFERROR(lifespans_all!J38*DTE_mission_minutes!J38,"-")</f>
        <v>-</v>
      </c>
      <c r="J38" s="116" t="str">
        <f>IFERROR(lifespans_all!K38*DTE_mission_minutes!K38,"-")</f>
        <v>-</v>
      </c>
      <c r="K38" s="116" t="str">
        <f>IFERROR(lifespans_all!L38*DTE_mission_minutes!L38,"-")</f>
        <v>-</v>
      </c>
      <c r="L38" s="116" t="str">
        <f>IFERROR(lifespans_all!M38*DTE_mission_minutes!M38,"-")</f>
        <v>-</v>
      </c>
      <c r="M38" s="116" t="str">
        <f>IFERROR(lifespans_all!N38*DTE_mission_minutes!N38,"-")</f>
        <v>-</v>
      </c>
      <c r="N38" s="116" t="str">
        <f>IFERROR(lifespans_all!O38*DTE_mission_minutes!O38,"-")</f>
        <v>-</v>
      </c>
      <c r="O38" s="116" t="str">
        <f>IFERROR(lifespans_all!P38*DTE_mission_minutes!P38,"-")</f>
        <v>-</v>
      </c>
      <c r="P38" s="116" t="str">
        <f>IFERROR(lifespans_all!Q38*DTE_mission_minutes!Q38,"-")</f>
        <v>-</v>
      </c>
      <c r="Q38" s="116" t="str">
        <f>IFERROR(lifespans_all!R38*DTE_mission_minutes!R38,"-")</f>
        <v>-</v>
      </c>
      <c r="R38" s="116" t="str">
        <f>IFERROR(lifespans_all!S38*DTE_mission_minutes!S38,"-")</f>
        <v>-</v>
      </c>
      <c r="S38" s="116" t="str">
        <f>IFERROR(lifespans_all!T38*DTE_mission_minutes!T38,"-")</f>
        <v>-</v>
      </c>
      <c r="T38" s="116" t="str">
        <f>IFERROR(lifespans_all!U38*DTE_mission_minutes!U38,"-")</f>
        <v>-</v>
      </c>
      <c r="U38" s="116" t="str">
        <f>IFERROR(lifespans_all!V38*DTE_mission_minutes!V38,"-")</f>
        <v>-</v>
      </c>
      <c r="V38" s="116" t="str">
        <f>IFERROR(lifespans_all!W38*DTE_mission_minutes!W38,"-")</f>
        <v>-</v>
      </c>
    </row>
    <row r="39" spans="1:22" x14ac:dyDescent="0.25">
      <c r="A39" s="44" t="s">
        <v>47</v>
      </c>
      <c r="B39" s="52" t="s">
        <v>63</v>
      </c>
      <c r="C39" s="116" t="str">
        <f>IFERROR(lifespans_all!D39*DTE_mission_minutes!D39,"-")</f>
        <v>-</v>
      </c>
      <c r="D39" s="116" t="str">
        <f>IFERROR(lifespans_all!E39*DTE_mission_minutes!E39,"-")</f>
        <v>-</v>
      </c>
      <c r="E39" s="116" t="str">
        <f>IFERROR(lifespans_all!F39*DTE_mission_minutes!F39,"-")</f>
        <v>-</v>
      </c>
      <c r="F39" s="116" t="str">
        <f>IFERROR(lifespans_all!G39*DTE_mission_minutes!G39,"-")</f>
        <v>-</v>
      </c>
      <c r="G39" s="116" t="str">
        <f>IFERROR(lifespans_all!H39*DTE_mission_minutes!H39,"-")</f>
        <v>-</v>
      </c>
      <c r="H39" s="116" t="str">
        <f>IFERROR(lifespans_all!I39*DTE_mission_minutes!I39,"-")</f>
        <v>-</v>
      </c>
      <c r="I39" s="116" t="str">
        <f>IFERROR(lifespans_all!J39*DTE_mission_minutes!J39,"-")</f>
        <v>-</v>
      </c>
      <c r="J39" s="116" t="str">
        <f>IFERROR(lifespans_all!K39*DTE_mission_minutes!K39,"-")</f>
        <v>-</v>
      </c>
      <c r="K39" s="116" t="str">
        <f>IFERROR(lifespans_all!L39*DTE_mission_minutes!L39,"-")</f>
        <v>-</v>
      </c>
      <c r="L39" s="116" t="str">
        <f>IFERROR(lifespans_all!M39*DTE_mission_minutes!M39,"-")</f>
        <v>-</v>
      </c>
      <c r="M39" s="116" t="str">
        <f>IFERROR(lifespans_all!N39*DTE_mission_minutes!N39,"-")</f>
        <v>-</v>
      </c>
      <c r="N39" s="116" t="str">
        <f>IFERROR(lifespans_all!O39*DTE_mission_minutes!O39,"-")</f>
        <v>-</v>
      </c>
      <c r="O39" s="116" t="str">
        <f>IFERROR(lifespans_all!P39*DTE_mission_minutes!P39,"-")</f>
        <v>-</v>
      </c>
      <c r="P39" s="116" t="str">
        <f>IFERROR(lifespans_all!Q39*DTE_mission_minutes!Q39,"-")</f>
        <v>-</v>
      </c>
      <c r="Q39" s="116" t="str">
        <f>IFERROR(lifespans_all!R39*DTE_mission_minutes!R39,"-")</f>
        <v>-</v>
      </c>
      <c r="R39" s="116" t="str">
        <f>IFERROR(lifespans_all!S39*DTE_mission_minutes!S39,"-")</f>
        <v>-</v>
      </c>
      <c r="S39" s="116" t="str">
        <f>IFERROR(lifespans_all!T39*DTE_mission_minutes!T39,"-")</f>
        <v>-</v>
      </c>
      <c r="T39" s="116" t="str">
        <f>IFERROR(lifespans_all!U39*DTE_mission_minutes!U39,"-")</f>
        <v>-</v>
      </c>
      <c r="U39" s="116" t="str">
        <f>IFERROR(lifespans_all!V39*DTE_mission_minutes!V39,"-")</f>
        <v>-</v>
      </c>
      <c r="V39" s="116" t="str">
        <f>IFERROR(lifespans_all!W39*DTE_mission_minutes!W39,"-")</f>
        <v>-</v>
      </c>
    </row>
    <row r="40" spans="1:22" x14ac:dyDescent="0.25">
      <c r="A40" s="44" t="s">
        <v>48</v>
      </c>
      <c r="B40" s="45" t="s">
        <v>56</v>
      </c>
      <c r="C40" s="116">
        <f>IFERROR(lifespans_all!D40*DTE_mission_minutes!D40,"-")</f>
        <v>0</v>
      </c>
      <c r="D40" s="116">
        <f>IFERROR(lifespans_all!E40*DTE_mission_minutes!E40,"-")</f>
        <v>0</v>
      </c>
      <c r="E40" s="116">
        <f>IFERROR(lifespans_all!F40*DTE_mission_minutes!F40,"-")</f>
        <v>0</v>
      </c>
      <c r="F40" s="116">
        <f>IFERROR(lifespans_all!G40*DTE_mission_minutes!G40,"-")</f>
        <v>0</v>
      </c>
      <c r="G40" s="116">
        <f>IFERROR(lifespans_all!H40*DTE_mission_minutes!H40,"-")</f>
        <v>0</v>
      </c>
      <c r="H40" s="116">
        <f>IFERROR(lifespans_all!I40*DTE_mission_minutes!I40,"-")</f>
        <v>0</v>
      </c>
      <c r="I40" s="116">
        <f>IFERROR(lifespans_all!J40*DTE_mission_minutes!J40,"-")</f>
        <v>0</v>
      </c>
      <c r="J40" s="116">
        <f>IFERROR(lifespans_all!K40*DTE_mission_minutes!K40,"-")</f>
        <v>0</v>
      </c>
      <c r="K40" s="116">
        <f>IFERROR(lifespans_all!L40*DTE_mission_minutes!L40,"-")</f>
        <v>0</v>
      </c>
      <c r="L40" s="116">
        <f>IFERROR(lifespans_all!M40*DTE_mission_minutes!M40,"-")</f>
        <v>0</v>
      </c>
      <c r="M40" s="116">
        <f>IFERROR(lifespans_all!N40*DTE_mission_minutes!N40,"-")</f>
        <v>0</v>
      </c>
      <c r="N40" s="116">
        <f>IFERROR(lifespans_all!O40*DTE_mission_minutes!O40,"-")</f>
        <v>0</v>
      </c>
      <c r="O40" s="116">
        <f>IFERROR(lifespans_all!P40*DTE_mission_minutes!P40,"-")</f>
        <v>0</v>
      </c>
      <c r="P40" s="116">
        <f>IFERROR(lifespans_all!Q40*DTE_mission_minutes!Q40,"-")</f>
        <v>0</v>
      </c>
      <c r="Q40" s="116">
        <f>IFERROR(lifespans_all!R40*DTE_mission_minutes!R40,"-")</f>
        <v>0</v>
      </c>
      <c r="R40" s="116">
        <f>IFERROR(lifespans_all!S40*DTE_mission_minutes!S40,"-")</f>
        <v>0</v>
      </c>
      <c r="S40" s="116">
        <f>IFERROR(lifespans_all!T40*DTE_mission_minutes!T40,"-")</f>
        <v>0</v>
      </c>
      <c r="T40" s="116">
        <f>IFERROR(lifespans_all!U40*DTE_mission_minutes!U40,"-")</f>
        <v>0</v>
      </c>
      <c r="U40" s="116">
        <f>IFERROR(lifespans_all!V40*DTE_mission_minutes!V40,"-")</f>
        <v>0</v>
      </c>
      <c r="V40" s="116">
        <f>IFERROR(lifespans_all!W40*DTE_mission_minutes!W40,"-")</f>
        <v>0</v>
      </c>
    </row>
    <row r="41" spans="1:22" x14ac:dyDescent="0.25">
      <c r="A41" s="44" t="s">
        <v>49</v>
      </c>
      <c r="B41" s="51" t="s">
        <v>60</v>
      </c>
      <c r="C41" s="116">
        <f>IFERROR(lifespans_all!D41*DTE_mission_minutes!D41,"-")</f>
        <v>1321.6547222222223</v>
      </c>
      <c r="D41" s="116">
        <f>IFERROR(lifespans_all!E41*DTE_mission_minutes!E41,"-")</f>
        <v>1450.1822222222222</v>
      </c>
      <c r="E41" s="116">
        <f>IFERROR(lifespans_all!F41*DTE_mission_minutes!F41,"-")</f>
        <v>1386.2452777777776</v>
      </c>
      <c r="F41" s="116">
        <f>IFERROR(lifespans_all!G41*DTE_mission_minutes!G41,"-")</f>
        <v>1393.7255555555555</v>
      </c>
      <c r="G41" s="116">
        <f>IFERROR(lifespans_all!H41*DTE_mission_minutes!H41,"-")</f>
        <v>1393.7255555555555</v>
      </c>
      <c r="H41" s="116">
        <f>IFERROR(lifespans_all!I41*DTE_mission_minutes!I41,"-")</f>
        <v>0</v>
      </c>
      <c r="I41" s="116">
        <f>IFERROR(lifespans_all!J41*DTE_mission_minutes!J41,"-")</f>
        <v>0</v>
      </c>
      <c r="J41" s="116">
        <f>IFERROR(lifespans_all!K41*DTE_mission_minutes!K41,"-")</f>
        <v>0</v>
      </c>
      <c r="K41" s="116">
        <f>IFERROR(lifespans_all!L41*DTE_mission_minutes!L41,"-")</f>
        <v>0</v>
      </c>
      <c r="L41" s="116">
        <f>IFERROR(lifespans_all!M41*DTE_mission_minutes!M41,"-")</f>
        <v>0</v>
      </c>
      <c r="M41" s="116">
        <f>IFERROR(lifespans_all!N41*DTE_mission_minutes!N41,"-")</f>
        <v>0</v>
      </c>
      <c r="N41" s="116">
        <f>IFERROR(lifespans_all!O41*DTE_mission_minutes!O41,"-")</f>
        <v>0</v>
      </c>
      <c r="O41" s="116">
        <f>IFERROR(lifespans_all!P41*DTE_mission_minutes!P41,"-")</f>
        <v>0</v>
      </c>
      <c r="P41" s="116">
        <f>IFERROR(lifespans_all!Q41*DTE_mission_minutes!Q41,"-")</f>
        <v>0</v>
      </c>
      <c r="Q41" s="116">
        <f>IFERROR(lifespans_all!R41*DTE_mission_minutes!R41,"-")</f>
        <v>0</v>
      </c>
      <c r="R41" s="116">
        <f>IFERROR(lifespans_all!S41*DTE_mission_minutes!S41,"-")</f>
        <v>0</v>
      </c>
      <c r="S41" s="116">
        <f>IFERROR(lifespans_all!T41*DTE_mission_minutes!T41,"-")</f>
        <v>0</v>
      </c>
      <c r="T41" s="116">
        <f>IFERROR(lifespans_all!U41*DTE_mission_minutes!U41,"-")</f>
        <v>0</v>
      </c>
      <c r="U41" s="116">
        <f>IFERROR(lifespans_all!V41*DTE_mission_minutes!V41,"-")</f>
        <v>0</v>
      </c>
      <c r="V41" s="116">
        <f>IFERROR(lifespans_all!W41*DTE_mission_minutes!W41,"-")</f>
        <v>0</v>
      </c>
    </row>
    <row r="42" spans="1:22" x14ac:dyDescent="0.25">
      <c r="A42" s="44" t="s">
        <v>78</v>
      </c>
      <c r="B42" s="51" t="s">
        <v>58</v>
      </c>
      <c r="C42" s="116">
        <f>IFERROR(lifespans_all!D42*DTE_mission_minutes!D42,"-")</f>
        <v>171572.29579277776</v>
      </c>
      <c r="D42" s="116">
        <f>IFERROR(lifespans_all!E42*DTE_mission_minutes!E42,"-")</f>
        <v>171572.29579277776</v>
      </c>
      <c r="E42" s="116">
        <f>IFERROR(lifespans_all!F42*DTE_mission_minutes!F42,"-")</f>
        <v>171572.29579277776</v>
      </c>
      <c r="F42" s="116">
        <f>IFERROR(lifespans_all!G42*DTE_mission_minutes!G42,"-")</f>
        <v>171572.29579277776</v>
      </c>
      <c r="G42" s="116">
        <f>IFERROR(lifespans_all!H42*DTE_mission_minutes!H42,"-")</f>
        <v>171572.29579277776</v>
      </c>
      <c r="H42" s="116">
        <f>IFERROR(lifespans_all!I42*DTE_mission_minutes!I42,"-")</f>
        <v>171572.29579277776</v>
      </c>
      <c r="I42" s="116">
        <f>IFERROR(lifespans_all!J42*DTE_mission_minutes!J42,"-")</f>
        <v>171572.29579277776</v>
      </c>
      <c r="J42" s="116">
        <f>IFERROR(lifespans_all!K42*DTE_mission_minutes!K42,"-")</f>
        <v>171572.29579277776</v>
      </c>
      <c r="K42" s="116">
        <f>IFERROR(lifespans_all!L42*DTE_mission_minutes!L42,"-")</f>
        <v>171572.29579277776</v>
      </c>
      <c r="L42" s="116">
        <f>IFERROR(lifespans_all!M42*DTE_mission_minutes!M42,"-")</f>
        <v>171572.29579277776</v>
      </c>
      <c r="M42" s="116">
        <f>IFERROR(lifespans_all!N42*DTE_mission_minutes!N42,"-")</f>
        <v>171572.29579277776</v>
      </c>
      <c r="N42" s="116">
        <f>IFERROR(lifespans_all!O42*DTE_mission_minutes!O42,"-")</f>
        <v>171572.29579277776</v>
      </c>
      <c r="O42" s="116">
        <f>IFERROR(lifespans_all!P42*DTE_mission_minutes!P42,"-")</f>
        <v>171572.29579277776</v>
      </c>
      <c r="P42" s="116">
        <f>IFERROR(lifespans_all!Q42*DTE_mission_minutes!Q42,"-")</f>
        <v>171572.29579277776</v>
      </c>
      <c r="Q42" s="116">
        <f>IFERROR(lifespans_all!R42*DTE_mission_minutes!R42,"-")</f>
        <v>171572.29579277776</v>
      </c>
      <c r="R42" s="116">
        <f>IFERROR(lifespans_all!S42*DTE_mission_minutes!S42,"-")</f>
        <v>171572.29579277776</v>
      </c>
      <c r="S42" s="116">
        <f>IFERROR(lifespans_all!T42*DTE_mission_minutes!T42,"-")</f>
        <v>171572.29579277776</v>
      </c>
      <c r="T42" s="116">
        <f>IFERROR(lifespans_all!U42*DTE_mission_minutes!U42,"-")</f>
        <v>171572.29579277776</v>
      </c>
      <c r="U42" s="116">
        <f>IFERROR(lifespans_all!V42*DTE_mission_minutes!V42,"-")</f>
        <v>171572.29579277776</v>
      </c>
      <c r="V42" s="116">
        <f>IFERROR(lifespans_all!W42*DTE_mission_minutes!W42,"-")</f>
        <v>171572.29579277776</v>
      </c>
    </row>
    <row r="43" spans="1:22" x14ac:dyDescent="0.25">
      <c r="A43" s="44" t="s">
        <v>79</v>
      </c>
      <c r="B43" s="45" t="s">
        <v>61</v>
      </c>
      <c r="C43" s="116" t="str">
        <f>IFERROR(lifespans_all!D43*DTE_mission_minutes!D43,"-")</f>
        <v>-</v>
      </c>
      <c r="D43" s="116" t="str">
        <f>IFERROR(lifespans_all!E43*DTE_mission_minutes!E43,"-")</f>
        <v>-</v>
      </c>
      <c r="E43" s="116" t="str">
        <f>IFERROR(lifespans_all!F43*DTE_mission_minutes!F43,"-")</f>
        <v>-</v>
      </c>
      <c r="F43" s="116" t="str">
        <f>IFERROR(lifespans_all!G43*DTE_mission_minutes!G43,"-")</f>
        <v>-</v>
      </c>
      <c r="G43" s="116" t="str">
        <f>IFERROR(lifespans_all!H43*DTE_mission_minutes!H43,"-")</f>
        <v>-</v>
      </c>
      <c r="H43" s="116" t="str">
        <f>IFERROR(lifespans_all!I43*DTE_mission_minutes!I43,"-")</f>
        <v>-</v>
      </c>
      <c r="I43" s="116" t="str">
        <f>IFERROR(lifespans_all!J43*DTE_mission_minutes!J43,"-")</f>
        <v>-</v>
      </c>
      <c r="J43" s="116" t="str">
        <f>IFERROR(lifespans_all!K43*DTE_mission_minutes!K43,"-")</f>
        <v>-</v>
      </c>
      <c r="K43" s="116" t="str">
        <f>IFERROR(lifespans_all!L43*DTE_mission_minutes!L43,"-")</f>
        <v>-</v>
      </c>
      <c r="L43" s="116" t="str">
        <f>IFERROR(lifespans_all!M43*DTE_mission_minutes!M43,"-")</f>
        <v>-</v>
      </c>
      <c r="M43" s="116" t="str">
        <f>IFERROR(lifespans_all!N43*DTE_mission_minutes!N43,"-")</f>
        <v>-</v>
      </c>
      <c r="N43" s="116" t="str">
        <f>IFERROR(lifespans_all!O43*DTE_mission_minutes!O43,"-")</f>
        <v>-</v>
      </c>
      <c r="O43" s="116" t="str">
        <f>IFERROR(lifespans_all!P43*DTE_mission_minutes!P43,"-")</f>
        <v>-</v>
      </c>
      <c r="P43" s="116" t="str">
        <f>IFERROR(lifespans_all!Q43*DTE_mission_minutes!Q43,"-")</f>
        <v>-</v>
      </c>
      <c r="Q43" s="116" t="str">
        <f>IFERROR(lifespans_all!R43*DTE_mission_minutes!R43,"-")</f>
        <v>-</v>
      </c>
      <c r="R43" s="116" t="str">
        <f>IFERROR(lifespans_all!S43*DTE_mission_minutes!S43,"-")</f>
        <v>-</v>
      </c>
      <c r="S43" s="116" t="str">
        <f>IFERROR(lifespans_all!T43*DTE_mission_minutes!T43,"-")</f>
        <v>-</v>
      </c>
      <c r="T43" s="116" t="str">
        <f>IFERROR(lifespans_all!U43*DTE_mission_minutes!U43,"-")</f>
        <v>-</v>
      </c>
      <c r="U43" s="116" t="str">
        <f>IFERROR(lifespans_all!V43*DTE_mission_minutes!V43,"-")</f>
        <v>-</v>
      </c>
      <c r="V43" s="116" t="str">
        <f>IFERROR(lifespans_all!W43*DTE_mission_minutes!W43,"-")</f>
        <v>-</v>
      </c>
    </row>
    <row r="44" spans="1:22" x14ac:dyDescent="0.25">
      <c r="A44" s="44" t="s">
        <v>80</v>
      </c>
      <c r="B44" s="45" t="s">
        <v>56</v>
      </c>
      <c r="C44" s="116">
        <f>IFERROR(lifespans_all!D44*DTE_mission_minutes!D44,"-")</f>
        <v>3017.8666666666668</v>
      </c>
      <c r="D44" s="116">
        <f>IFERROR(lifespans_all!E44*DTE_mission_minutes!E44,"-")</f>
        <v>3078.4611111111108</v>
      </c>
      <c r="E44" s="116">
        <f>IFERROR(lifespans_all!F44*DTE_mission_minutes!F44,"-")</f>
        <v>2765.7895222222219</v>
      </c>
      <c r="F44" s="116">
        <f>IFERROR(lifespans_all!G44*DTE_mission_minutes!G44,"-")</f>
        <v>3000.2460561111111</v>
      </c>
      <c r="G44" s="116">
        <f>IFERROR(lifespans_all!H44*DTE_mission_minutes!H44,"-")</f>
        <v>3000.2460561111111</v>
      </c>
      <c r="H44" s="116">
        <f>IFERROR(lifespans_all!I44*DTE_mission_minutes!I44,"-")</f>
        <v>3000.2460561111111</v>
      </c>
      <c r="I44" s="116">
        <f>IFERROR(lifespans_all!J44*DTE_mission_minutes!J44,"-")</f>
        <v>3000.2460561111111</v>
      </c>
      <c r="J44" s="116">
        <f>IFERROR(lifespans_all!K44*DTE_mission_minutes!K44,"-")</f>
        <v>0</v>
      </c>
      <c r="K44" s="116">
        <f>IFERROR(lifespans_all!L44*DTE_mission_minutes!L44,"-")</f>
        <v>0</v>
      </c>
      <c r="L44" s="116">
        <f>IFERROR(lifespans_all!M44*DTE_mission_minutes!M44,"-")</f>
        <v>0</v>
      </c>
      <c r="M44" s="116">
        <f>IFERROR(lifespans_all!N44*DTE_mission_minutes!N44,"-")</f>
        <v>0</v>
      </c>
      <c r="N44" s="116">
        <f>IFERROR(lifespans_all!O44*DTE_mission_minutes!O44,"-")</f>
        <v>0</v>
      </c>
      <c r="O44" s="116">
        <f>IFERROR(lifespans_all!P44*DTE_mission_minutes!P44,"-")</f>
        <v>0</v>
      </c>
      <c r="P44" s="116">
        <f>IFERROR(lifespans_all!Q44*DTE_mission_minutes!Q44,"-")</f>
        <v>0</v>
      </c>
      <c r="Q44" s="116">
        <f>IFERROR(lifespans_all!R44*DTE_mission_minutes!R44,"-")</f>
        <v>0</v>
      </c>
      <c r="R44" s="116">
        <f>IFERROR(lifespans_all!S44*DTE_mission_minutes!S44,"-")</f>
        <v>0</v>
      </c>
      <c r="S44" s="116">
        <f>IFERROR(lifespans_all!T44*DTE_mission_minutes!T44,"-")</f>
        <v>0</v>
      </c>
      <c r="T44" s="116">
        <f>IFERROR(lifespans_all!U44*DTE_mission_minutes!U44,"-")</f>
        <v>0</v>
      </c>
      <c r="U44" s="116">
        <f>IFERROR(lifespans_all!V44*DTE_mission_minutes!V44,"-")</f>
        <v>0</v>
      </c>
      <c r="V44" s="116">
        <f>IFERROR(lifespans_all!W44*DTE_mission_minutes!W44,"-")</f>
        <v>0</v>
      </c>
    </row>
    <row r="45" spans="1:22" x14ac:dyDescent="0.25">
      <c r="A45" s="44" t="s">
        <v>50</v>
      </c>
      <c r="B45" s="45" t="s">
        <v>55</v>
      </c>
      <c r="C45" s="116">
        <f>IFERROR(lifespans_all!D45*DTE_mission_minutes!D45,"-")</f>
        <v>2140.4341038095235</v>
      </c>
      <c r="D45" s="116">
        <f>IFERROR(lifespans_all!E45*DTE_mission_minutes!E45,"-")</f>
        <v>2140.4341038095235</v>
      </c>
      <c r="E45" s="116">
        <f>IFERROR(lifespans_all!F45*DTE_mission_minutes!F45,"-")</f>
        <v>0</v>
      </c>
      <c r="F45" s="116">
        <f>IFERROR(lifespans_all!G45*DTE_mission_minutes!G45,"-")</f>
        <v>0</v>
      </c>
      <c r="G45" s="116">
        <f>IFERROR(lifespans_all!H45*DTE_mission_minutes!H45,"-")</f>
        <v>0</v>
      </c>
      <c r="H45" s="116">
        <f>IFERROR(lifespans_all!I45*DTE_mission_minutes!I45,"-")</f>
        <v>0</v>
      </c>
      <c r="I45" s="116">
        <f>IFERROR(lifespans_all!J45*DTE_mission_minutes!J45,"-")</f>
        <v>0</v>
      </c>
      <c r="J45" s="116">
        <f>IFERROR(lifespans_all!K45*DTE_mission_minutes!K45,"-")</f>
        <v>0</v>
      </c>
      <c r="K45" s="116">
        <f>IFERROR(lifespans_all!L45*DTE_mission_minutes!L45,"-")</f>
        <v>0</v>
      </c>
      <c r="L45" s="116">
        <f>IFERROR(lifespans_all!M45*DTE_mission_minutes!M45,"-")</f>
        <v>0</v>
      </c>
      <c r="M45" s="116">
        <f>IFERROR(lifespans_all!N45*DTE_mission_minutes!N45,"-")</f>
        <v>0</v>
      </c>
      <c r="N45" s="116">
        <f>IFERROR(lifespans_all!O45*DTE_mission_minutes!O45,"-")</f>
        <v>0</v>
      </c>
      <c r="O45" s="116">
        <f>IFERROR(lifespans_all!P45*DTE_mission_minutes!P45,"-")</f>
        <v>0</v>
      </c>
      <c r="P45" s="116">
        <f>IFERROR(lifespans_all!Q45*DTE_mission_minutes!Q45,"-")</f>
        <v>0</v>
      </c>
      <c r="Q45" s="116">
        <f>IFERROR(lifespans_all!R45*DTE_mission_minutes!R45,"-")</f>
        <v>0</v>
      </c>
      <c r="R45" s="116">
        <f>IFERROR(lifespans_all!S45*DTE_mission_minutes!S45,"-")</f>
        <v>0</v>
      </c>
      <c r="S45" s="116">
        <f>IFERROR(lifespans_all!T45*DTE_mission_minutes!T45,"-")</f>
        <v>0</v>
      </c>
      <c r="T45" s="116">
        <f>IFERROR(lifespans_all!U45*DTE_mission_minutes!U45,"-")</f>
        <v>0</v>
      </c>
      <c r="U45" s="116">
        <f>IFERROR(lifespans_all!V45*DTE_mission_minutes!V45,"-")</f>
        <v>0</v>
      </c>
      <c r="V45" s="116">
        <f>IFERROR(lifespans_all!W45*DTE_mission_minutes!W45,"-")</f>
        <v>0</v>
      </c>
    </row>
    <row r="46" spans="1:22" x14ac:dyDescent="0.25">
      <c r="A46" s="44" t="s">
        <v>51</v>
      </c>
      <c r="B46" s="45" t="s">
        <v>55</v>
      </c>
      <c r="C46" s="116">
        <f>IFERROR(lifespans_all!D46*DTE_mission_minutes!D46,"-")</f>
        <v>2140.4341038095235</v>
      </c>
      <c r="D46" s="116">
        <f>IFERROR(lifespans_all!E46*DTE_mission_minutes!E46,"-")</f>
        <v>2140.4341038095235</v>
      </c>
      <c r="E46" s="116">
        <f>IFERROR(lifespans_all!F46*DTE_mission_minutes!F46,"-")</f>
        <v>0</v>
      </c>
      <c r="F46" s="116">
        <f>IFERROR(lifespans_all!G46*DTE_mission_minutes!G46,"-")</f>
        <v>0</v>
      </c>
      <c r="G46" s="116">
        <f>IFERROR(lifespans_all!H46*DTE_mission_minutes!H46,"-")</f>
        <v>0</v>
      </c>
      <c r="H46" s="116">
        <f>IFERROR(lifespans_all!I46*DTE_mission_minutes!I46,"-")</f>
        <v>0</v>
      </c>
      <c r="I46" s="116">
        <f>IFERROR(lifespans_all!J46*DTE_mission_minutes!J46,"-")</f>
        <v>0</v>
      </c>
      <c r="J46" s="116">
        <f>IFERROR(lifespans_all!K46*DTE_mission_minutes!K46,"-")</f>
        <v>0</v>
      </c>
      <c r="K46" s="116">
        <f>IFERROR(lifespans_all!L46*DTE_mission_minutes!L46,"-")</f>
        <v>0</v>
      </c>
      <c r="L46" s="116">
        <f>IFERROR(lifespans_all!M46*DTE_mission_minutes!M46,"-")</f>
        <v>0</v>
      </c>
      <c r="M46" s="116">
        <f>IFERROR(lifespans_all!N46*DTE_mission_minutes!N46,"-")</f>
        <v>0</v>
      </c>
      <c r="N46" s="116">
        <f>IFERROR(lifespans_all!O46*DTE_mission_minutes!O46,"-")</f>
        <v>0</v>
      </c>
      <c r="O46" s="116">
        <f>IFERROR(lifespans_all!P46*DTE_mission_minutes!P46,"-")</f>
        <v>0</v>
      </c>
      <c r="P46" s="116">
        <f>IFERROR(lifespans_all!Q46*DTE_mission_minutes!Q46,"-")</f>
        <v>0</v>
      </c>
      <c r="Q46" s="116">
        <f>IFERROR(lifespans_all!R46*DTE_mission_minutes!R46,"-")</f>
        <v>0</v>
      </c>
      <c r="R46" s="116">
        <f>IFERROR(lifespans_all!S46*DTE_mission_minutes!S46,"-")</f>
        <v>0</v>
      </c>
      <c r="S46" s="116">
        <f>IFERROR(lifespans_all!T46*DTE_mission_minutes!T46,"-")</f>
        <v>0</v>
      </c>
      <c r="T46" s="116">
        <f>IFERROR(lifespans_all!U46*DTE_mission_minutes!U46,"-")</f>
        <v>0</v>
      </c>
      <c r="U46" s="116">
        <f>IFERROR(lifespans_all!V46*DTE_mission_minutes!V46,"-")</f>
        <v>0</v>
      </c>
      <c r="V46" s="116">
        <f>IFERROR(lifespans_all!W46*DTE_mission_minutes!W46,"-")</f>
        <v>0</v>
      </c>
    </row>
    <row r="47" spans="1:22" x14ac:dyDescent="0.25">
      <c r="A47" s="44" t="s">
        <v>52</v>
      </c>
      <c r="B47" s="45" t="s">
        <v>55</v>
      </c>
      <c r="C47" s="116">
        <f>IFERROR(lifespans_all!D47*DTE_mission_minutes!D47,"-")</f>
        <v>2140.4341038095235</v>
      </c>
      <c r="D47" s="116">
        <f>IFERROR(lifespans_all!E47*DTE_mission_minutes!E47,"-")</f>
        <v>2140.4341038095235</v>
      </c>
      <c r="E47" s="116">
        <f>IFERROR(lifespans_all!F47*DTE_mission_minutes!F47,"-")</f>
        <v>0</v>
      </c>
      <c r="F47" s="116">
        <f>IFERROR(lifespans_all!G47*DTE_mission_minutes!G47,"-")</f>
        <v>0</v>
      </c>
      <c r="G47" s="116">
        <f>IFERROR(lifespans_all!H47*DTE_mission_minutes!H47,"-")</f>
        <v>0</v>
      </c>
      <c r="H47" s="116">
        <f>IFERROR(lifespans_all!I47*DTE_mission_minutes!I47,"-")</f>
        <v>0</v>
      </c>
      <c r="I47" s="116">
        <f>IFERROR(lifespans_all!J47*DTE_mission_minutes!J47,"-")</f>
        <v>0</v>
      </c>
      <c r="J47" s="116">
        <f>IFERROR(lifespans_all!K47*DTE_mission_minutes!K47,"-")</f>
        <v>0</v>
      </c>
      <c r="K47" s="116">
        <f>IFERROR(lifespans_all!L47*DTE_mission_minutes!L47,"-")</f>
        <v>0</v>
      </c>
      <c r="L47" s="116">
        <f>IFERROR(lifespans_all!M47*DTE_mission_minutes!M47,"-")</f>
        <v>0</v>
      </c>
      <c r="M47" s="116">
        <f>IFERROR(lifespans_all!N47*DTE_mission_minutes!N47,"-")</f>
        <v>0</v>
      </c>
      <c r="N47" s="116">
        <f>IFERROR(lifespans_all!O47*DTE_mission_minutes!O47,"-")</f>
        <v>0</v>
      </c>
      <c r="O47" s="116">
        <f>IFERROR(lifespans_all!P47*DTE_mission_minutes!P47,"-")</f>
        <v>0</v>
      </c>
      <c r="P47" s="116">
        <f>IFERROR(lifespans_all!Q47*DTE_mission_minutes!Q47,"-")</f>
        <v>0</v>
      </c>
      <c r="Q47" s="116">
        <f>IFERROR(lifespans_all!R47*DTE_mission_minutes!R47,"-")</f>
        <v>0</v>
      </c>
      <c r="R47" s="116">
        <f>IFERROR(lifespans_all!S47*DTE_mission_minutes!S47,"-")</f>
        <v>0</v>
      </c>
      <c r="S47" s="116">
        <f>IFERROR(lifespans_all!T47*DTE_mission_minutes!T47,"-")</f>
        <v>0</v>
      </c>
      <c r="T47" s="116">
        <f>IFERROR(lifespans_all!U47*DTE_mission_minutes!U47,"-")</f>
        <v>0</v>
      </c>
      <c r="U47" s="116">
        <f>IFERROR(lifespans_all!V47*DTE_mission_minutes!V47,"-")</f>
        <v>0</v>
      </c>
      <c r="V47" s="116">
        <f>IFERROR(lifespans_all!W47*DTE_mission_minutes!W47,"-")</f>
        <v>0</v>
      </c>
    </row>
    <row r="48" spans="1:22" x14ac:dyDescent="0.25">
      <c r="A48" s="44" t="s">
        <v>53</v>
      </c>
      <c r="B48" s="45" t="s">
        <v>56</v>
      </c>
      <c r="C48" s="116">
        <f>IFERROR(lifespans_all!D48*DTE_mission_minutes!D48,"-")</f>
        <v>133409.35004928565</v>
      </c>
      <c r="D48" s="116">
        <f>IFERROR(lifespans_all!E48*DTE_mission_minutes!E48,"-")</f>
        <v>0</v>
      </c>
      <c r="E48" s="116">
        <f>IFERROR(lifespans_all!F48*DTE_mission_minutes!F48,"-")</f>
        <v>0</v>
      </c>
      <c r="F48" s="116">
        <f>IFERROR(lifespans_all!G48*DTE_mission_minutes!G48,"-")</f>
        <v>0</v>
      </c>
      <c r="G48" s="116">
        <f>IFERROR(lifespans_all!H48*DTE_mission_minutes!H48,"-")</f>
        <v>0</v>
      </c>
      <c r="H48" s="116">
        <f>IFERROR(lifespans_all!I48*DTE_mission_minutes!I48,"-")</f>
        <v>0</v>
      </c>
      <c r="I48" s="116">
        <f>IFERROR(lifespans_all!J48*DTE_mission_minutes!J48,"-")</f>
        <v>0</v>
      </c>
      <c r="J48" s="116">
        <f>IFERROR(lifespans_all!K48*DTE_mission_minutes!K48,"-")</f>
        <v>0</v>
      </c>
      <c r="K48" s="116">
        <f>IFERROR(lifespans_all!L48*DTE_mission_minutes!L48,"-")</f>
        <v>0</v>
      </c>
      <c r="L48" s="116">
        <f>IFERROR(lifespans_all!M48*DTE_mission_minutes!M48,"-")</f>
        <v>0</v>
      </c>
      <c r="M48" s="116">
        <f>IFERROR(lifespans_all!N48*DTE_mission_minutes!N48,"-")</f>
        <v>0</v>
      </c>
      <c r="N48" s="116">
        <f>IFERROR(lifespans_all!O48*DTE_mission_minutes!O48,"-")</f>
        <v>0</v>
      </c>
      <c r="O48" s="116">
        <f>IFERROR(lifespans_all!P48*DTE_mission_minutes!P48,"-")</f>
        <v>0</v>
      </c>
      <c r="P48" s="116">
        <f>IFERROR(lifespans_all!Q48*DTE_mission_minutes!Q48,"-")</f>
        <v>0</v>
      </c>
      <c r="Q48" s="116">
        <f>IFERROR(lifespans_all!R48*DTE_mission_minutes!R48,"-")</f>
        <v>0</v>
      </c>
      <c r="R48" s="116">
        <f>IFERROR(lifespans_all!S48*DTE_mission_minutes!S48,"-")</f>
        <v>0</v>
      </c>
      <c r="S48" s="116">
        <f>IFERROR(lifespans_all!T48*DTE_mission_minutes!T48,"-")</f>
        <v>0</v>
      </c>
      <c r="T48" s="116">
        <f>IFERROR(lifespans_all!U48*DTE_mission_minutes!U48,"-")</f>
        <v>0</v>
      </c>
      <c r="U48" s="116">
        <f>IFERROR(lifespans_all!V48*DTE_mission_minutes!V48,"-")</f>
        <v>0</v>
      </c>
      <c r="V48" s="116">
        <f>IFERROR(lifespans_all!W48*DTE_mission_minutes!W48,"-")</f>
        <v>0</v>
      </c>
    </row>
    <row r="49" spans="1:22" x14ac:dyDescent="0.25">
      <c r="A49" s="36" t="str">
        <f>DTE_mission_minutes!A49</f>
        <v>New</v>
      </c>
      <c r="B49" s="36" t="str">
        <f>DTE_mission_minutes!B49</f>
        <v>Human Space Flight</v>
      </c>
      <c r="C49" s="116">
        <f>IFERROR((lifespans_all!D49*DTE_mission_minutes!D49)*POWER(1+(Settings!$C$31/100),C$1-2021),"-")</f>
        <v>17157.229579277777</v>
      </c>
      <c r="D49" s="116">
        <f>IFERROR((lifespans_all!E49*DTE_mission_minutes!E49)*POWER(1+(Settings!$C$31/100),D$1-2021),"-")</f>
        <v>35000.748341726663</v>
      </c>
      <c r="E49" s="116">
        <f>IFERROR((lifespans_all!F49*DTE_mission_minutes!F49)*POWER(1+(Settings!$C$31/100),E$1-2021),"-")</f>
        <v>53551.144962841798</v>
      </c>
      <c r="F49" s="116">
        <f>IFERROR((lifespans_all!G49*DTE_mission_minutes!G49)*POWER(1+(Settings!$C$31/100),F$1-2021),"-")</f>
        <v>72829.557149464832</v>
      </c>
      <c r="G49" s="116">
        <f>IFERROR((lifespans_all!H49*DTE_mission_minutes!H49)*POWER(1+(Settings!$C$31/100),G$1-2021),"-")</f>
        <v>92857.685365567668</v>
      </c>
      <c r="H49" s="116">
        <f>IFERROR((lifespans_all!I49*DTE_mission_minutes!I49)*POWER(1+(Settings!$C$31/100),H$1-2021),"-")</f>
        <v>113657.80688745483</v>
      </c>
      <c r="I49" s="116">
        <f>IFERROR((lifespans_all!J49*DTE_mission_minutes!J49)*POWER(1+(Settings!$C$31/100),I$1-2021),"-")</f>
        <v>135252.79019607126</v>
      </c>
      <c r="J49" s="116">
        <f>IFERROR((lifespans_all!K49*DTE_mission_minutes!K49)*POWER(1+(Settings!$C$31/100),J$1-2021),"-")</f>
        <v>157666.10971427729</v>
      </c>
      <c r="K49" s="116">
        <f>IFERROR((lifespans_all!L49*DTE_mission_minutes!L49)*POWER(1+(Settings!$C$31/100),K$1-2021),"-")</f>
        <v>180921.86089713321</v>
      </c>
      <c r="L49" s="116">
        <f>IFERROR((lifespans_all!M49*DTE_mission_minutes!M49)*POWER(1+(Settings!$C$31/100),L$1-2021),"-")</f>
        <v>205044.77568341763</v>
      </c>
      <c r="M49" s="116">
        <f>IFERROR((lifespans_all!N49*DTE_mission_minutes!N49)*POWER(1+(Settings!$C$31/100),M$1-2021),"-")</f>
        <v>627437.01359125809</v>
      </c>
      <c r="N49" s="116">
        <f>IFERROR((lifespans_all!O49*DTE_mission_minutes!O49)*POWER(1+(Settings!$C$31/100),N$1-2021),"-")</f>
        <v>639985.75386308308</v>
      </c>
      <c r="O49" s="116">
        <f>IFERROR((lifespans_all!P49*DTE_mission_minutes!P49)*POWER(1+(Settings!$C$31/100),O$1-2021),"-")</f>
        <v>652785.46894034487</v>
      </c>
      <c r="P49" s="116">
        <f>IFERROR((lifespans_all!Q49*DTE_mission_minutes!Q49)*POWER(1+(Settings!$C$31/100),P$1-2021),"-")</f>
        <v>665841.17831915175</v>
      </c>
      <c r="Q49" s="116">
        <f>IFERROR((lifespans_all!R49*DTE_mission_minutes!R49)*POWER(1+(Settings!$C$31/100),Q$1-2021),"-")</f>
        <v>679158.00188553485</v>
      </c>
      <c r="R49" s="116">
        <f>IFERROR((lifespans_all!S49*DTE_mission_minutes!S49)*POWER(1+(Settings!$C$31/100),R$1-2021),"-")</f>
        <v>692741.16192324529</v>
      </c>
      <c r="S49" s="116">
        <f>IFERROR((lifespans_all!T49*DTE_mission_minutes!T49)*POWER(1+(Settings!$C$31/100),S$1-2021),"-")</f>
        <v>706595.98516171041</v>
      </c>
      <c r="T49" s="116">
        <f>IFERROR((lifespans_all!U49*DTE_mission_minutes!U49)*POWER(1+(Settings!$C$31/100),T$1-2021),"-")</f>
        <v>720727.90486494463</v>
      </c>
      <c r="U49" s="116">
        <f>IFERROR((lifespans_all!V49*DTE_mission_minutes!V49)*POWER(1+(Settings!$C$31/100),U$1-2021),"-")</f>
        <v>735142.46296224347</v>
      </c>
      <c r="V49" s="116">
        <f>IFERROR((lifespans_all!W49*DTE_mission_minutes!W49)*POWER(1+(Settings!$C$31/100),V$1-2021),"-")</f>
        <v>749845.31222148833</v>
      </c>
    </row>
    <row r="50" spans="1:22" x14ac:dyDescent="0.25">
      <c r="A50" s="36" t="str">
        <f>DTE_mission_minutes!A50</f>
        <v>New</v>
      </c>
      <c r="B50" s="36" t="str">
        <f>DTE_mission_minutes!B50</f>
        <v>Near Earth Robotic - LEO Science</v>
      </c>
      <c r="C50" s="116">
        <f>IFERROR((lifespans_all!D50*DTE_mission_minutes!D50)*POWER(1+(Settings!$C$31/100),C$1-2021),"-")</f>
        <v>13228.488591666668</v>
      </c>
      <c r="D50" s="116">
        <f>IFERROR((lifespans_all!E50*DTE_mission_minutes!E50)*POWER(1+(Settings!$C$31/100),D$1-2021),"-")</f>
        <v>76900.438884499992</v>
      </c>
      <c r="E50" s="116">
        <f>IFERROR((lifespans_all!F50*DTE_mission_minutes!F50)*POWER(1+(Settings!$C$31/100),E$1-2021),"-")</f>
        <v>101913.75028205998</v>
      </c>
      <c r="F50" s="116">
        <f>IFERROR((lifespans_all!G50*DTE_mission_minutes!G50)*POWER(1+(Settings!$C$31/100),F$1-2021),"-")</f>
        <v>197902.24562911823</v>
      </c>
      <c r="G50" s="116">
        <f>IFERROR((lifespans_all!H50*DTE_mission_minutes!H50)*POWER(1+(Settings!$C$31/100),G$1-2021),"-")</f>
        <v>302790.43581255095</v>
      </c>
      <c r="H50" s="116">
        <f>IFERROR((lifespans_all!I50*DTE_mission_minutes!I50)*POWER(1+(Settings!$C$31/100),H$1-2021),"-")</f>
        <v>411794.99270506925</v>
      </c>
      <c r="I50" s="116">
        <f>IFERROR((lifespans_all!J50*DTE_mission_minutes!J50)*POWER(1+(Settings!$C$31/100),I$1-2021),"-")</f>
        <v>525038.6156989634</v>
      </c>
      <c r="J50" s="116">
        <f>IFERROR((lifespans_all!K50*DTE_mission_minutes!K50)*POWER(1+(Settings!$C$31/100),J$1-2021),"-")</f>
        <v>612045.01487193431</v>
      </c>
      <c r="K50" s="116">
        <f>IFERROR((lifespans_all!L50*DTE_mission_minutes!L50)*POWER(1+(Settings!$C$31/100),K$1-2021),"-")</f>
        <v>639893.06304860732</v>
      </c>
      <c r="L50" s="116">
        <f>IFERROR((lifespans_all!M50*DTE_mission_minutes!M50)*POWER(1+(Settings!$C$31/100),L$1-2021),"-")</f>
        <v>668610.21514639852</v>
      </c>
      <c r="M50" s="116">
        <f>IFERROR((lifespans_all!N50*DTE_mission_minutes!N50)*POWER(1+(Settings!$C$31/100),M$1-2021),"-")</f>
        <v>681982.41944932647</v>
      </c>
      <c r="N50" s="116">
        <f>IFERROR((lifespans_all!O50*DTE_mission_minutes!O50)*POWER(1+(Settings!$C$31/100),N$1-2021),"-")</f>
        <v>695622.06783831294</v>
      </c>
      <c r="O50" s="116">
        <f>IFERROR((lifespans_all!P50*DTE_mission_minutes!P50)*POWER(1+(Settings!$C$31/100),O$1-2021),"-")</f>
        <v>709534.50919507933</v>
      </c>
      <c r="P50" s="116">
        <f>IFERROR((lifespans_all!Q50*DTE_mission_minutes!Q50)*POWER(1+(Settings!$C$31/100),P$1-2021),"-")</f>
        <v>723725.19937898079</v>
      </c>
      <c r="Q50" s="116">
        <f>IFERROR((lifespans_all!R50*DTE_mission_minutes!R50)*POWER(1+(Settings!$C$31/100),Q$1-2021),"-")</f>
        <v>738199.70336656051</v>
      </c>
      <c r="R50" s="116">
        <f>IFERROR((lifespans_all!S50*DTE_mission_minutes!S50)*POWER(1+(Settings!$C$31/100),R$1-2021),"-")</f>
        <v>752963.69743389147</v>
      </c>
      <c r="S50" s="116">
        <f>IFERROR((lifespans_all!T50*DTE_mission_minutes!T50)*POWER(1+(Settings!$C$31/100),S$1-2021),"-")</f>
        <v>768022.97138256952</v>
      </c>
      <c r="T50" s="116">
        <f>IFERROR((lifespans_all!U50*DTE_mission_minutes!U50)*POWER(1+(Settings!$C$31/100),T$1-2021),"-")</f>
        <v>783383.43081022089</v>
      </c>
      <c r="U50" s="116">
        <f>IFERROR((lifespans_all!V50*DTE_mission_minutes!V50)*POWER(1+(Settings!$C$31/100),U$1-2021),"-")</f>
        <v>799051.09942642529</v>
      </c>
      <c r="V50" s="116">
        <f>IFERROR((lifespans_all!W50*DTE_mission_minutes!W50)*POWER(1+(Settings!$C$31/100),V$1-2021),"-")</f>
        <v>815032.12141495373</v>
      </c>
    </row>
    <row r="51" spans="1:22" x14ac:dyDescent="0.25">
      <c r="A51" s="36" t="str">
        <f>DTE_mission_minutes!A51</f>
        <v>New</v>
      </c>
      <c r="B51" s="36" t="str">
        <f>DTE_mission_minutes!B51</f>
        <v>Near Earth Robotic - GEO and Near Earth</v>
      </c>
      <c r="C51" s="116">
        <f>IFERROR((lifespans_all!D51*DTE_mission_minutes!D51)*POWER(1+(Settings!$C$31/100),C$1-2021),"-")</f>
        <v>214.04341038095237</v>
      </c>
      <c r="D51" s="116">
        <f>IFERROR((lifespans_all!E51*DTE_mission_minutes!E51)*POWER(1+(Settings!$C$31/100),D$1-2021),"-")</f>
        <v>436.64855717714283</v>
      </c>
      <c r="E51" s="116">
        <f>IFERROR((lifespans_all!F51*DTE_mission_minutes!F51)*POWER(1+(Settings!$C$31/100),E$1-2021),"-")</f>
        <v>9575.7028588947414</v>
      </c>
      <c r="F51" s="116">
        <f>IFERROR((lifespans_all!G51*DTE_mission_minutes!G51)*POWER(1+(Settings!$C$31/100),F$1-2021),"-")</f>
        <v>9994.3614955161866</v>
      </c>
      <c r="G51" s="116">
        <f>IFERROR((lifespans_all!H51*DTE_mission_minutes!H51)*POWER(1+(Settings!$C$31/100),G$1-2021),"-")</f>
        <v>10425.93619645893</v>
      </c>
      <c r="H51" s="116">
        <f>IFERROR((lifespans_all!I51*DTE_mission_minutes!I51)*POWER(1+(Settings!$C$31/100),H$1-2021),"-")</f>
        <v>10870.776140841177</v>
      </c>
      <c r="I51" s="116">
        <f>IFERROR((lifespans_all!J51*DTE_mission_minutes!J51)*POWER(1+(Settings!$C$31/100),I$1-2021),"-")</f>
        <v>11329.239308520135</v>
      </c>
      <c r="J51" s="116">
        <f>IFERROR((lifespans_all!K51*DTE_mission_minutes!K51)*POWER(1+(Settings!$C$31/100),J$1-2021),"-")</f>
        <v>11801.692692449906</v>
      </c>
      <c r="K51" s="116">
        <f>IFERROR((lifespans_all!L51*DTE_mission_minutes!L51)*POWER(1+(Settings!$C$31/100),K$1-2021),"-")</f>
        <v>12288.512516013467</v>
      </c>
      <c r="L51" s="116">
        <f>IFERROR((lifespans_all!M51*DTE_mission_minutes!M51)*POWER(1+(Settings!$C$31/100),L$1-2021),"-")</f>
        <v>12790.084455442586</v>
      </c>
      <c r="M51" s="116">
        <f>IFERROR((lifespans_all!N51*DTE_mission_minutes!N51)*POWER(1+(Settings!$C$31/100),M$1-2021),"-")</f>
        <v>13045.886144551438</v>
      </c>
      <c r="N51" s="116">
        <f>IFERROR((lifespans_all!O51*DTE_mission_minutes!O51)*POWER(1+(Settings!$C$31/100),N$1-2021),"-")</f>
        <v>13306.803867442464</v>
      </c>
      <c r="O51" s="116">
        <f>IFERROR((lifespans_all!P51*DTE_mission_minutes!P51)*POWER(1+(Settings!$C$31/100),O$1-2021),"-")</f>
        <v>13572.939944791317</v>
      </c>
      <c r="P51" s="116">
        <f>IFERROR((lifespans_all!Q51*DTE_mission_minutes!Q51)*POWER(1+(Settings!$C$31/100),P$1-2021),"-")</f>
        <v>13844.398743687141</v>
      </c>
      <c r="Q51" s="116">
        <f>IFERROR((lifespans_all!R51*DTE_mission_minutes!R51)*POWER(1+(Settings!$C$31/100),Q$1-2021),"-")</f>
        <v>14121.286718560887</v>
      </c>
      <c r="R51" s="116">
        <f>IFERROR((lifespans_all!S51*DTE_mission_minutes!S51)*POWER(1+(Settings!$C$31/100),R$1-2021),"-")</f>
        <v>14403.712452932099</v>
      </c>
      <c r="S51" s="116">
        <f>IFERROR((lifespans_all!T51*DTE_mission_minutes!T51)*POWER(1+(Settings!$C$31/100),S$1-2021),"-")</f>
        <v>14691.786701990744</v>
      </c>
      <c r="T51" s="116">
        <f>IFERROR((lifespans_all!U51*DTE_mission_minutes!U51)*POWER(1+(Settings!$C$31/100),T$1-2021),"-")</f>
        <v>14985.62243603056</v>
      </c>
      <c r="U51" s="116">
        <f>IFERROR((lifespans_all!V51*DTE_mission_minutes!V51)*POWER(1+(Settings!$C$31/100),U$1-2021),"-")</f>
        <v>15285.33488475117</v>
      </c>
      <c r="V51" s="116">
        <f>IFERROR((lifespans_all!W51*DTE_mission_minutes!W51)*POWER(1+(Settings!$C$31/100),V$1-2021),"-")</f>
        <v>15591.041582446192</v>
      </c>
    </row>
    <row r="52" spans="1:22" x14ac:dyDescent="0.25">
      <c r="A52" s="36" t="str">
        <f>DTE_mission_minutes!A52</f>
        <v>New</v>
      </c>
      <c r="B52" s="36" t="str">
        <f>DTE_mission_minutes!B52</f>
        <v>Deep Space Robotic</v>
      </c>
      <c r="C52" s="116" t="str">
        <f>IFERROR((lifespans_all!D52*DTE_mission_minutes!D52)*POWER(1+(Settings!$C$31/100),C$1-2021),"-")</f>
        <v>-</v>
      </c>
      <c r="D52" s="116" t="str">
        <f>IFERROR((lifespans_all!E52*DTE_mission_minutes!E52)*POWER(1+(Settings!$C$31/100),D$1-2021),"-")</f>
        <v>-</v>
      </c>
      <c r="E52" s="116" t="str">
        <f>IFERROR((lifespans_all!F52*DTE_mission_minutes!F52)*POWER(1+(Settings!$C$31/100),E$1-2021),"-")</f>
        <v>-</v>
      </c>
      <c r="F52" s="116" t="str">
        <f>IFERROR((lifespans_all!G52*DTE_mission_minutes!G52)*POWER(1+(Settings!$C$31/100),F$1-2021),"-")</f>
        <v>-</v>
      </c>
      <c r="G52" s="116" t="str">
        <f>IFERROR((lifespans_all!H52*DTE_mission_minutes!H52)*POWER(1+(Settings!$C$31/100),G$1-2021),"-")</f>
        <v>-</v>
      </c>
      <c r="H52" s="116" t="str">
        <f>IFERROR((lifespans_all!I52*DTE_mission_minutes!I52)*POWER(1+(Settings!$C$31/100),H$1-2021),"-")</f>
        <v>-</v>
      </c>
      <c r="I52" s="116" t="str">
        <f>IFERROR((lifespans_all!J52*DTE_mission_minutes!J52)*POWER(1+(Settings!$C$31/100),I$1-2021),"-")</f>
        <v>-</v>
      </c>
      <c r="J52" s="116" t="str">
        <f>IFERROR((lifespans_all!K52*DTE_mission_minutes!K52)*POWER(1+(Settings!$C$31/100),J$1-2021),"-")</f>
        <v>-</v>
      </c>
      <c r="K52" s="116" t="str">
        <f>IFERROR((lifespans_all!L52*DTE_mission_minutes!L52)*POWER(1+(Settings!$C$31/100),K$1-2021),"-")</f>
        <v>-</v>
      </c>
      <c r="L52" s="116" t="str">
        <f>IFERROR((lifespans_all!M52*DTE_mission_minutes!M52)*POWER(1+(Settings!$C$31/100),L$1-2021),"-")</f>
        <v>-</v>
      </c>
      <c r="M52" s="116" t="str">
        <f>IFERROR((lifespans_all!N52*DTE_mission_minutes!N52)*POWER(1+(Settings!$C$31/100),M$1-2021),"-")</f>
        <v>-</v>
      </c>
      <c r="N52" s="116" t="str">
        <f>IFERROR((lifespans_all!O52*DTE_mission_minutes!O52)*POWER(1+(Settings!$C$31/100),N$1-2021),"-")</f>
        <v>-</v>
      </c>
      <c r="O52" s="116" t="str">
        <f>IFERROR((lifespans_all!P52*DTE_mission_minutes!P52)*POWER(1+(Settings!$C$31/100),O$1-2021),"-")</f>
        <v>-</v>
      </c>
      <c r="P52" s="116" t="str">
        <f>IFERROR((lifespans_all!Q52*DTE_mission_minutes!Q52)*POWER(1+(Settings!$C$31/100),P$1-2021),"-")</f>
        <v>-</v>
      </c>
      <c r="Q52" s="116" t="str">
        <f>IFERROR((lifespans_all!R52*DTE_mission_minutes!R52)*POWER(1+(Settings!$C$31/100),Q$1-2021),"-")</f>
        <v>-</v>
      </c>
      <c r="R52" s="116" t="str">
        <f>IFERROR((lifespans_all!S52*DTE_mission_minutes!S52)*POWER(1+(Settings!$C$31/100),R$1-2021),"-")</f>
        <v>-</v>
      </c>
      <c r="S52" s="116" t="str">
        <f>IFERROR((lifespans_all!T52*DTE_mission_minutes!T52)*POWER(1+(Settings!$C$31/100),S$1-2021),"-")</f>
        <v>-</v>
      </c>
      <c r="T52" s="116" t="str">
        <f>IFERROR((lifespans_all!U52*DTE_mission_minutes!U52)*POWER(1+(Settings!$C$31/100),T$1-2021),"-")</f>
        <v>-</v>
      </c>
      <c r="U52" s="116" t="str">
        <f>IFERROR((lifespans_all!V52*DTE_mission_minutes!V52)*POWER(1+(Settings!$C$31/100),U$1-2021),"-")</f>
        <v>-</v>
      </c>
      <c r="V52" s="116" t="str">
        <f>IFERROR((lifespans_all!W52*DTE_mission_minutes!W52)*POWER(1+(Settings!$C$31/100),V$1-2021),"-")</f>
        <v>-</v>
      </c>
    </row>
    <row r="53" spans="1:22" x14ac:dyDescent="0.25">
      <c r="A53" s="36" t="str">
        <f>DTE_mission_minutes!A53</f>
        <v>New</v>
      </c>
      <c r="B53" s="36" t="str">
        <f>DTE_mission_minutes!B53</f>
        <v>Near Earth Robotic - Low Latency &amp; Complex Needs</v>
      </c>
      <c r="C53" s="116">
        <f>IFERROR((lifespans_all!D53*DTE_mission_minutes!D53)*POWER(1+(Settings!$C$31/100),C$1-2021),"-")</f>
        <v>0</v>
      </c>
      <c r="D53" s="116">
        <f>IFERROR((lifespans_all!E53*DTE_mission_minutes!E53)*POWER(1+(Settings!$C$31/100),D$1-2021),"-")</f>
        <v>0</v>
      </c>
      <c r="E53" s="116">
        <f>IFERROR((lifespans_all!F53*DTE_mission_minutes!F53)*POWER(1+(Settings!$C$31/100),E$1-2021),"-")</f>
        <v>0</v>
      </c>
      <c r="F53" s="116">
        <f>IFERROR((lifespans_all!G53*DTE_mission_minutes!G53)*POWER(1+(Settings!$C$31/100),F$1-2021),"-")</f>
        <v>0</v>
      </c>
      <c r="G53" s="116">
        <f>IFERROR((lifespans_all!H53*DTE_mission_minutes!H53)*POWER(1+(Settings!$C$31/100),G$1-2021),"-")</f>
        <v>0</v>
      </c>
      <c r="H53" s="116">
        <f>IFERROR((lifespans_all!I53*DTE_mission_minutes!I53)*POWER(1+(Settings!$C$31/100),H$1-2021),"-")</f>
        <v>0</v>
      </c>
      <c r="I53" s="116">
        <f>IFERROR((lifespans_all!J53*DTE_mission_minutes!J53)*POWER(1+(Settings!$C$31/100),I$1-2021),"-")</f>
        <v>0</v>
      </c>
      <c r="J53" s="116">
        <f>IFERROR((lifespans_all!K53*DTE_mission_minutes!K53)*POWER(1+(Settings!$C$31/100),J$1-2021),"-")</f>
        <v>0</v>
      </c>
      <c r="K53" s="116">
        <f>IFERROR((lifespans_all!L53*DTE_mission_minutes!L53)*POWER(1+(Settings!$C$31/100),K$1-2021),"-")</f>
        <v>0</v>
      </c>
      <c r="L53" s="116">
        <f>IFERROR((lifespans_all!M53*DTE_mission_minutes!M53)*POWER(1+(Settings!$C$31/100),L$1-2021),"-")</f>
        <v>0</v>
      </c>
      <c r="M53" s="116">
        <f>IFERROR((lifespans_all!N53*DTE_mission_minutes!N53)*POWER(1+(Settings!$C$31/100),M$1-2021),"-")</f>
        <v>0</v>
      </c>
      <c r="N53" s="116">
        <f>IFERROR((lifespans_all!O53*DTE_mission_minutes!O53)*POWER(1+(Settings!$C$31/100),N$1-2021),"-")</f>
        <v>0</v>
      </c>
      <c r="O53" s="116">
        <f>IFERROR((lifespans_all!P53*DTE_mission_minutes!P53)*POWER(1+(Settings!$C$31/100),O$1-2021),"-")</f>
        <v>0</v>
      </c>
      <c r="P53" s="116">
        <f>IFERROR((lifespans_all!Q53*DTE_mission_minutes!Q53)*POWER(1+(Settings!$C$31/100),P$1-2021),"-")</f>
        <v>0</v>
      </c>
      <c r="Q53" s="116">
        <f>IFERROR((lifespans_all!R53*DTE_mission_minutes!R53)*POWER(1+(Settings!$C$31/100),Q$1-2021),"-")</f>
        <v>0</v>
      </c>
      <c r="R53" s="116">
        <f>IFERROR((lifespans_all!S53*DTE_mission_minutes!S53)*POWER(1+(Settings!$C$31/100),R$1-2021),"-")</f>
        <v>0</v>
      </c>
      <c r="S53" s="116">
        <f>IFERROR((lifespans_all!T53*DTE_mission_minutes!T53)*POWER(1+(Settings!$C$31/100),S$1-2021),"-")</f>
        <v>0</v>
      </c>
      <c r="T53" s="116">
        <f>IFERROR((lifespans_all!U53*DTE_mission_minutes!U53)*POWER(1+(Settings!$C$31/100),T$1-2021),"-")</f>
        <v>0</v>
      </c>
      <c r="U53" s="116">
        <f>IFERROR((lifespans_all!V53*DTE_mission_minutes!V53)*POWER(1+(Settings!$C$31/100),U$1-2021),"-")</f>
        <v>0</v>
      </c>
      <c r="V53" s="116">
        <f>IFERROR((lifespans_all!W53*DTE_mission_minutes!W53)*POWER(1+(Settings!$C$31/100),V$1-2021),"-")</f>
        <v>0</v>
      </c>
    </row>
    <row r="54" spans="1:22" x14ac:dyDescent="0.25">
      <c r="A54" s="36" t="str">
        <f>DTE_mission_minutes!A54</f>
        <v>New</v>
      </c>
      <c r="B54" s="36" t="str">
        <f>DTE_mission_minutes!B54</f>
        <v>Mission Operations</v>
      </c>
      <c r="C54" s="116" t="str">
        <f>IFERROR((lifespans_all!D54*DTE_mission_minutes!D54)*POWER(1+(Settings!$C$31/100),C$1-2021),"-")</f>
        <v>-</v>
      </c>
      <c r="D54" s="116" t="str">
        <f>IFERROR((lifespans_all!E54*DTE_mission_minutes!E54)*POWER(1+(Settings!$C$31/100),D$1-2021),"-")</f>
        <v>-</v>
      </c>
      <c r="E54" s="116" t="str">
        <f>IFERROR((lifespans_all!F54*DTE_mission_minutes!F54)*POWER(1+(Settings!$C$31/100),E$1-2021),"-")</f>
        <v>-</v>
      </c>
      <c r="F54" s="116" t="str">
        <f>IFERROR((lifespans_all!G54*DTE_mission_minutes!G54)*POWER(1+(Settings!$C$31/100),F$1-2021),"-")</f>
        <v>-</v>
      </c>
      <c r="G54" s="116" t="str">
        <f>IFERROR((lifespans_all!H54*DTE_mission_minutes!H54)*POWER(1+(Settings!$C$31/100),G$1-2021),"-")</f>
        <v>-</v>
      </c>
      <c r="H54" s="116" t="str">
        <f>IFERROR((lifespans_all!I54*DTE_mission_minutes!I54)*POWER(1+(Settings!$C$31/100),H$1-2021),"-")</f>
        <v>-</v>
      </c>
      <c r="I54" s="116" t="str">
        <f>IFERROR((lifespans_all!J54*DTE_mission_minutes!J54)*POWER(1+(Settings!$C$31/100),I$1-2021),"-")</f>
        <v>-</v>
      </c>
      <c r="J54" s="116" t="str">
        <f>IFERROR((lifespans_all!K54*DTE_mission_minutes!K54)*POWER(1+(Settings!$C$31/100),J$1-2021),"-")</f>
        <v>-</v>
      </c>
      <c r="K54" s="116" t="str">
        <f>IFERROR((lifespans_all!L54*DTE_mission_minutes!L54)*POWER(1+(Settings!$C$31/100),K$1-2021),"-")</f>
        <v>-</v>
      </c>
      <c r="L54" s="116" t="str">
        <f>IFERROR((lifespans_all!M54*DTE_mission_minutes!M54)*POWER(1+(Settings!$C$31/100),L$1-2021),"-")</f>
        <v>-</v>
      </c>
      <c r="M54" s="116" t="str">
        <f>IFERROR((lifespans_all!N54*DTE_mission_minutes!N54)*POWER(1+(Settings!$C$31/100),M$1-2021),"-")</f>
        <v>-</v>
      </c>
      <c r="N54" s="116" t="str">
        <f>IFERROR((lifespans_all!O54*DTE_mission_minutes!O54)*POWER(1+(Settings!$C$31/100),N$1-2021),"-")</f>
        <v>-</v>
      </c>
      <c r="O54" s="116" t="str">
        <f>IFERROR((lifespans_all!P54*DTE_mission_minutes!P54)*POWER(1+(Settings!$C$31/100),O$1-2021),"-")</f>
        <v>-</v>
      </c>
      <c r="P54" s="116" t="str">
        <f>IFERROR((lifespans_all!Q54*DTE_mission_minutes!Q54)*POWER(1+(Settings!$C$31/100),P$1-2021),"-")</f>
        <v>-</v>
      </c>
      <c r="Q54" s="116" t="str">
        <f>IFERROR((lifespans_all!R54*DTE_mission_minutes!R54)*POWER(1+(Settings!$C$31/100),Q$1-2021),"-")</f>
        <v>-</v>
      </c>
      <c r="R54" s="116" t="str">
        <f>IFERROR((lifespans_all!S54*DTE_mission_minutes!S54)*POWER(1+(Settings!$C$31/100),R$1-2021),"-")</f>
        <v>-</v>
      </c>
      <c r="S54" s="116" t="str">
        <f>IFERROR((lifespans_all!T54*DTE_mission_minutes!T54)*POWER(1+(Settings!$C$31/100),S$1-2021),"-")</f>
        <v>-</v>
      </c>
      <c r="T54" s="116" t="str">
        <f>IFERROR((lifespans_all!U54*DTE_mission_minutes!U54)*POWER(1+(Settings!$C$31/100),T$1-2021),"-")</f>
        <v>-</v>
      </c>
      <c r="U54" s="116" t="str">
        <f>IFERROR((lifespans_all!V54*DTE_mission_minutes!V54)*POWER(1+(Settings!$C$31/100),U$1-2021),"-")</f>
        <v>-</v>
      </c>
      <c r="V54" s="116" t="str">
        <f>IFERROR((lifespans_all!W54*DTE_mission_minutes!W54)*POWER(1+(Settings!$C$31/100),V$1-2021),"-")</f>
        <v>-</v>
      </c>
    </row>
    <row r="55" spans="1:22" x14ac:dyDescent="0.25">
      <c r="A55" s="36" t="str">
        <f>DTE_mission_minutes!A55</f>
        <v>New</v>
      </c>
      <c r="B55" s="36" t="str">
        <f>DTE_mission_minutes!B55</f>
        <v>Launch Events</v>
      </c>
      <c r="C55" s="116" t="str">
        <f>IFERROR((lifespans_all!D55*DTE_mission_minutes!D55)*POWER(1+(Settings!$C$31/100),C$1-2021),"-")</f>
        <v>-</v>
      </c>
      <c r="D55" s="116">
        <f>IFERROR((lifespans_all!E55*DTE_mission_minutes!E55)*POWER(1+(Settings!$C$31/100),D$1-2021),"-")</f>
        <v>294.21431797333332</v>
      </c>
      <c r="E55" s="116">
        <f>IFERROR((lifespans_all!F55*DTE_mission_minutes!F55)*POWER(1+(Settings!$C$31/100),E$1-2021),"-")</f>
        <v>450.14790649920002</v>
      </c>
      <c r="F55" s="116">
        <f>IFERROR((lifespans_all!G55*DTE_mission_minutes!G55)*POWER(1+(Settings!$C$31/100),F$1-2021),"-")</f>
        <v>612.20115283891187</v>
      </c>
      <c r="G55" s="116">
        <f>IFERROR((lifespans_all!H55*DTE_mission_minutes!H55)*POWER(1+(Settings!$C$31/100),G$1-2021),"-")</f>
        <v>1561.1129397392253</v>
      </c>
      <c r="H55" s="116">
        <f>IFERROR((lifespans_all!I55*DTE_mission_minutes!I55)*POWER(1+(Settings!$C$31/100),H$1-2021),"-")</f>
        <v>1751.5687183874111</v>
      </c>
      <c r="I55" s="116">
        <f>IFERROR((lifespans_all!J55*DTE_mission_minutes!J55)*POWER(1+(Settings!$C$31/100),I$1-2021),"-")</f>
        <v>1949.0182830056283</v>
      </c>
      <c r="J55" s="116">
        <f>IFERROR((lifespans_all!K55*DTE_mission_minutes!K55)*POWER(1+(Settings!$C$31/100),J$1-2021),"-")</f>
        <v>2153.6652027212185</v>
      </c>
      <c r="K55" s="116">
        <f>IFERROR((lifespans_all!L55*DTE_mission_minutes!L55)*POWER(1+(Settings!$C$31/100),K$1-2021),"-")</f>
        <v>2365.7183919122308</v>
      </c>
      <c r="L55" s="116">
        <f>IFERROR((lifespans_all!M55*DTE_mission_minutes!M55)*POWER(1+(Settings!$C$31/100),L$1-2021),"-")</f>
        <v>2585.3922425897954</v>
      </c>
      <c r="M55" s="116">
        <f>IFERROR((lifespans_all!N55*DTE_mission_minutes!N55)*POWER(1+(Settings!$C$31/100),M$1-2021),"-")</f>
        <v>2637.1000874415913</v>
      </c>
      <c r="N55" s="116">
        <f>IFERROR((lifespans_all!O55*DTE_mission_minutes!O55)*POWER(1+(Settings!$C$31/100),N$1-2021),"-")</f>
        <v>2689.8420891904229</v>
      </c>
      <c r="O55" s="116">
        <f>IFERROR((lifespans_all!P55*DTE_mission_minutes!P55)*POWER(1+(Settings!$C$31/100),O$1-2021),"-")</f>
        <v>2743.6389309742317</v>
      </c>
      <c r="P55" s="116">
        <f>IFERROR((lifespans_all!Q55*DTE_mission_minutes!Q55)*POWER(1+(Settings!$C$31/100),P$1-2021),"-")</f>
        <v>2798.5117095937162</v>
      </c>
      <c r="Q55" s="116">
        <f>IFERROR((lifespans_all!R55*DTE_mission_minutes!R55)*POWER(1+(Settings!$C$31/100),Q$1-2021),"-")</f>
        <v>2854.4819437855908</v>
      </c>
      <c r="R55" s="116">
        <f>IFERROR((lifespans_all!S55*DTE_mission_minutes!S55)*POWER(1+(Settings!$C$31/100),R$1-2021),"-")</f>
        <v>2911.5715826613018</v>
      </c>
      <c r="S55" s="116">
        <f>IFERROR((lifespans_all!T55*DTE_mission_minutes!T55)*POWER(1+(Settings!$C$31/100),S$1-2021),"-")</f>
        <v>2969.8030143145284</v>
      </c>
      <c r="T55" s="116">
        <f>IFERROR((lifespans_all!U55*DTE_mission_minutes!U55)*POWER(1+(Settings!$C$31/100),T$1-2021),"-")</f>
        <v>3029.1990746008191</v>
      </c>
      <c r="U55" s="116">
        <f>IFERROR((lifespans_all!V55*DTE_mission_minutes!V55)*POWER(1+(Settings!$C$31/100),U$1-2021),"-")</f>
        <v>3089.7830560928351</v>
      </c>
      <c r="V55" s="116">
        <f>IFERROR((lifespans_all!W55*DTE_mission_minutes!W55)*POWER(1+(Settings!$C$31/100),V$1-2021),"-")</f>
        <v>3151.578717214692</v>
      </c>
    </row>
    <row r="56" spans="1:22" x14ac:dyDescent="0.25">
      <c r="A56" s="36" t="str">
        <f>DTE_mission_minutes!A56</f>
        <v>New</v>
      </c>
      <c r="B56" s="36" t="str">
        <f>DTE_mission_minutes!B56</f>
        <v>Terrestrial &amp; Aerial</v>
      </c>
      <c r="C56" s="116">
        <f>IFERROR((lifespans_all!D56*DTE_mission_minutes!D56)*POWER(1+(Settings!$C$31/100),C$1-2021),"-")</f>
        <v>17890.76756733334</v>
      </c>
      <c r="D56" s="116">
        <f>IFERROR((lifespans_all!E56*DTE_mission_minutes!E56)*POWER(1+(Settings!$C$31/100),D$1-2021),"-")</f>
        <v>127740.08043076003</v>
      </c>
      <c r="E56" s="116">
        <f>IFERROR((lifespans_all!F56*DTE_mission_minutes!F56)*POWER(1+(Settings!$C$31/100),E$1-2021),"-")</f>
        <v>148908.43661642887</v>
      </c>
      <c r="F56" s="116">
        <f>IFERROR((lifespans_all!G56*DTE_mission_minutes!G56)*POWER(1+(Settings!$C$31/100),F$1-2021),"-")</f>
        <v>170872.43101735209</v>
      </c>
      <c r="G56" s="116">
        <f>IFERROR((lifespans_all!H56*DTE_mission_minutes!H56)*POWER(1+(Settings!$C$31/100),G$1-2021),"-")</f>
        <v>193655.4218196657</v>
      </c>
      <c r="H56" s="116">
        <f>IFERROR((lifespans_all!I56*DTE_mission_minutes!I56)*POWER(1+(Settings!$C$31/100),H$1-2021),"-")</f>
        <v>316045.64840969449</v>
      </c>
      <c r="I56" s="116">
        <f>IFERROR((lifespans_all!J56*DTE_mission_minutes!J56)*POWER(1+(Settings!$C$31/100),I$1-2021),"-")</f>
        <v>342514.47146400635</v>
      </c>
      <c r="J56" s="116">
        <f>IFERROR((lifespans_all!K56*DTE_mission_minutes!K56)*POWER(1+(Settings!$C$31/100),J$1-2021),"-")</f>
        <v>369915.62918112671</v>
      </c>
      <c r="K56" s="116">
        <f>IFERROR((lifespans_all!L56*DTE_mission_minutes!L56)*POWER(1+(Settings!$C$31/100),K$1-2021),"-")</f>
        <v>398275.82741834648</v>
      </c>
      <c r="L56" s="116">
        <f>IFERROR((lifespans_all!M56*DTE_mission_minutes!M56)*POWER(1+(Settings!$C$31/100),L$1-2021),"-")</f>
        <v>427622.46733338258</v>
      </c>
      <c r="M56" s="116">
        <f>IFERROR((lifespans_all!N56*DTE_mission_minutes!N56)*POWER(1+(Settings!$C$31/100),M$1-2021),"-")</f>
        <v>436174.91668005026</v>
      </c>
      <c r="N56" s="116">
        <f>IFERROR((lifespans_all!O56*DTE_mission_minutes!O56)*POWER(1+(Settings!$C$31/100),N$1-2021),"-")</f>
        <v>444898.41501365119</v>
      </c>
      <c r="O56" s="116">
        <f>IFERROR((lifespans_all!P56*DTE_mission_minutes!P56)*POWER(1+(Settings!$C$31/100),O$1-2021),"-")</f>
        <v>453796.38331392431</v>
      </c>
      <c r="P56" s="116">
        <f>IFERROR((lifespans_all!Q56*DTE_mission_minutes!Q56)*POWER(1+(Settings!$C$31/100),P$1-2021),"-")</f>
        <v>462872.31098020275</v>
      </c>
      <c r="Q56" s="116">
        <f>IFERROR((lifespans_all!R56*DTE_mission_minutes!R56)*POWER(1+(Settings!$C$31/100),Q$1-2021),"-")</f>
        <v>472129.75719980686</v>
      </c>
      <c r="R56" s="116">
        <f>IFERROR((lifespans_all!S56*DTE_mission_minutes!S56)*POWER(1+(Settings!$C$31/100),R$1-2021),"-")</f>
        <v>481572.35234380286</v>
      </c>
      <c r="S56" s="116">
        <f>IFERROR((lifespans_all!T56*DTE_mission_minutes!T56)*POWER(1+(Settings!$C$31/100),S$1-2021),"-")</f>
        <v>491203.79939067899</v>
      </c>
      <c r="T56" s="116">
        <f>IFERROR((lifespans_all!U56*DTE_mission_minutes!U56)*POWER(1+(Settings!$C$31/100),T$1-2021),"-")</f>
        <v>501027.87537849264</v>
      </c>
      <c r="U56" s="116">
        <f>IFERROR((lifespans_all!V56*DTE_mission_minutes!V56)*POWER(1+(Settings!$C$31/100),U$1-2021),"-")</f>
        <v>511048.43288606242</v>
      </c>
      <c r="V56" s="116">
        <f>IFERROR((lifespans_all!W56*DTE_mission_minutes!W56)*POWER(1+(Settings!$C$31/100),V$1-2021),"-")</f>
        <v>521269.40154378366</v>
      </c>
    </row>
    <row r="57" spans="1:22" x14ac:dyDescent="0.25">
      <c r="C57" s="2"/>
      <c r="D57" s="2"/>
      <c r="E57" s="2"/>
      <c r="F57" s="2"/>
      <c r="G57" s="2"/>
      <c r="H57" s="2"/>
      <c r="I57" s="2"/>
      <c r="J57" s="2"/>
      <c r="K57" s="2"/>
      <c r="L57" s="2"/>
      <c r="M57" s="2"/>
      <c r="N57" s="2"/>
      <c r="O57" s="2"/>
      <c r="P57" s="2"/>
      <c r="Q57" s="2"/>
      <c r="R57" s="2"/>
      <c r="S57" s="2"/>
      <c r="T57" s="2"/>
      <c r="U57" s="2"/>
      <c r="V57" s="2"/>
    </row>
    <row r="58" spans="1:22" x14ac:dyDescent="0.25">
      <c r="C58" s="38">
        <f t="shared" ref="C58:V58" si="0">SUM(C2:C56)</f>
        <v>1800981.2434603246</v>
      </c>
      <c r="D58" s="38">
        <f t="shared" si="0"/>
        <v>1724718.0299424541</v>
      </c>
      <c r="E58" s="38">
        <f t="shared" si="0"/>
        <v>1655303.5381624389</v>
      </c>
      <c r="F58" s="38">
        <f t="shared" si="0"/>
        <v>1529684.9401125442</v>
      </c>
      <c r="G58" s="38">
        <f t="shared" si="0"/>
        <v>1676476.9998811253</v>
      </c>
      <c r="H58" s="38">
        <f t="shared" si="0"/>
        <v>1790989.3107865264</v>
      </c>
      <c r="I58" s="38">
        <f t="shared" si="0"/>
        <v>1817779.1739374716</v>
      </c>
      <c r="J58" s="38">
        <f t="shared" si="0"/>
        <v>1951480.2992471922</v>
      </c>
      <c r="K58" s="38">
        <f t="shared" si="0"/>
        <v>2031643.1698566955</v>
      </c>
      <c r="L58" s="38">
        <f t="shared" si="0"/>
        <v>2114551.1224459135</v>
      </c>
      <c r="M58" s="38">
        <f t="shared" si="0"/>
        <v>2550554.4968089769</v>
      </c>
      <c r="N58" s="38">
        <f t="shared" si="0"/>
        <v>2585780.0435280297</v>
      </c>
      <c r="O58" s="38">
        <f t="shared" si="0"/>
        <v>2621710.1011814624</v>
      </c>
      <c r="P58" s="38">
        <f t="shared" si="0"/>
        <v>2658358.7599879652</v>
      </c>
      <c r="Q58" s="38">
        <f t="shared" si="0"/>
        <v>2695740.3919705981</v>
      </c>
      <c r="R58" s="38">
        <f t="shared" si="0"/>
        <v>2733869.6565928822</v>
      </c>
      <c r="S58" s="38">
        <f t="shared" si="0"/>
        <v>2772761.5065076137</v>
      </c>
      <c r="T58" s="38">
        <f t="shared" si="0"/>
        <v>2812431.1934206393</v>
      </c>
      <c r="U58" s="38">
        <f t="shared" si="0"/>
        <v>2852894.2740719244</v>
      </c>
      <c r="V58" s="38">
        <f t="shared" si="0"/>
        <v>2894166.6163362353</v>
      </c>
    </row>
    <row r="60" spans="1:22" ht="14.4" thickBot="1" x14ac:dyDescent="0.3">
      <c r="B60" s="2" t="s">
        <v>8</v>
      </c>
    </row>
    <row r="61" spans="1:22" x14ac:dyDescent="0.25">
      <c r="B61" s="71" t="s">
        <v>101</v>
      </c>
      <c r="C61" s="89">
        <f>C1</f>
        <v>2021</v>
      </c>
      <c r="D61" s="89">
        <f t="shared" ref="D61:V61" si="1">D1</f>
        <v>2022</v>
      </c>
      <c r="E61" s="89">
        <f t="shared" si="1"/>
        <v>2023</v>
      </c>
      <c r="F61" s="89">
        <f t="shared" si="1"/>
        <v>2024</v>
      </c>
      <c r="G61" s="89">
        <f t="shared" si="1"/>
        <v>2025</v>
      </c>
      <c r="H61" s="89">
        <f t="shared" si="1"/>
        <v>2026</v>
      </c>
      <c r="I61" s="89">
        <f t="shared" si="1"/>
        <v>2027</v>
      </c>
      <c r="J61" s="89">
        <f t="shared" si="1"/>
        <v>2028</v>
      </c>
      <c r="K61" s="89">
        <f t="shared" si="1"/>
        <v>2029</v>
      </c>
      <c r="L61" s="89">
        <f t="shared" si="1"/>
        <v>2030</v>
      </c>
      <c r="M61" s="89">
        <f t="shared" si="1"/>
        <v>2031</v>
      </c>
      <c r="N61" s="89">
        <f t="shared" si="1"/>
        <v>2032</v>
      </c>
      <c r="O61" s="89">
        <f t="shared" si="1"/>
        <v>2033</v>
      </c>
      <c r="P61" s="89">
        <f t="shared" si="1"/>
        <v>2034</v>
      </c>
      <c r="Q61" s="89">
        <f t="shared" si="1"/>
        <v>2035</v>
      </c>
      <c r="R61" s="89">
        <f t="shared" si="1"/>
        <v>2036</v>
      </c>
      <c r="S61" s="89">
        <f t="shared" si="1"/>
        <v>2037</v>
      </c>
      <c r="T61" s="89">
        <f t="shared" si="1"/>
        <v>2038</v>
      </c>
      <c r="U61" s="89">
        <f t="shared" si="1"/>
        <v>2039</v>
      </c>
      <c r="V61" s="89">
        <f t="shared" si="1"/>
        <v>2040</v>
      </c>
    </row>
    <row r="62" spans="1:22" x14ac:dyDescent="0.25">
      <c r="B62" s="47" t="s">
        <v>58</v>
      </c>
      <c r="C62" s="48">
        <f>SUMIF($B2:$B56,$B62,C$2:C$56)</f>
        <v>712382.49858094449</v>
      </c>
      <c r="D62" s="48">
        <f t="shared" ref="D62:V62" si="2">SUMIF($B2:$B56,$B62,D$2:D$56)</f>
        <v>729953.40292672673</v>
      </c>
      <c r="E62" s="48">
        <f t="shared" si="2"/>
        <v>747255.61230061948</v>
      </c>
      <c r="F62" s="48">
        <f t="shared" si="2"/>
        <v>767739.76704890921</v>
      </c>
      <c r="G62" s="48">
        <f t="shared" si="2"/>
        <v>787767.89526501205</v>
      </c>
      <c r="H62" s="48">
        <f t="shared" si="2"/>
        <v>808568.01678689918</v>
      </c>
      <c r="I62" s="48">
        <f t="shared" si="2"/>
        <v>830163.00009551563</v>
      </c>
      <c r="J62" s="48">
        <f t="shared" si="2"/>
        <v>852576.31961372169</v>
      </c>
      <c r="K62" s="48">
        <f t="shared" si="2"/>
        <v>875832.07079657761</v>
      </c>
      <c r="L62" s="48">
        <f t="shared" si="2"/>
        <v>899954.98558286205</v>
      </c>
      <c r="M62" s="48">
        <f t="shared" si="2"/>
        <v>1313726.196762369</v>
      </c>
      <c r="N62" s="48">
        <f t="shared" si="2"/>
        <v>1326274.9370341941</v>
      </c>
      <c r="O62" s="48">
        <f t="shared" si="2"/>
        <v>1339074.6521114558</v>
      </c>
      <c r="P62" s="48">
        <f t="shared" si="2"/>
        <v>1352130.3614902627</v>
      </c>
      <c r="Q62" s="48">
        <f t="shared" si="2"/>
        <v>1365447.1850566459</v>
      </c>
      <c r="R62" s="48">
        <f t="shared" si="2"/>
        <v>1379030.3450943562</v>
      </c>
      <c r="S62" s="48">
        <f t="shared" si="2"/>
        <v>1392885.1683328215</v>
      </c>
      <c r="T62" s="48">
        <f t="shared" si="2"/>
        <v>1407017.0880360557</v>
      </c>
      <c r="U62" s="48">
        <f t="shared" si="2"/>
        <v>1421431.6461333544</v>
      </c>
      <c r="V62" s="48">
        <f t="shared" si="2"/>
        <v>1436134.4953925994</v>
      </c>
    </row>
    <row r="63" spans="1:22" x14ac:dyDescent="0.25">
      <c r="B63" s="47" t="s">
        <v>56</v>
      </c>
      <c r="C63" s="48">
        <f>SUMIF($B2:$B56,$B63,C$2:C$56)</f>
        <v>962468.18841999967</v>
      </c>
      <c r="D63" s="48">
        <f t="shared" ref="D63:V63" si="3">SUMIF($B2:$B56,$B63,D$2:D$56)</f>
        <v>758273.00037815038</v>
      </c>
      <c r="E63" s="48">
        <f t="shared" si="3"/>
        <v>647944.05397920264</v>
      </c>
      <c r="F63" s="48">
        <f t="shared" si="3"/>
        <v>479187.00840768957</v>
      </c>
      <c r="G63" s="48">
        <f t="shared" si="3"/>
        <v>581822.90330723347</v>
      </c>
      <c r="H63" s="48">
        <f t="shared" si="3"/>
        <v>553903.29593324382</v>
      </c>
      <c r="I63" s="48">
        <f t="shared" si="3"/>
        <v>531973.43998896342</v>
      </c>
      <c r="J63" s="48">
        <f t="shared" si="3"/>
        <v>615182.98775971204</v>
      </c>
      <c r="K63" s="48">
        <f t="shared" si="3"/>
        <v>643031.03593638504</v>
      </c>
      <c r="L63" s="48">
        <f t="shared" si="3"/>
        <v>671748.18803417624</v>
      </c>
      <c r="M63" s="48">
        <f t="shared" si="3"/>
        <v>685120.39233710419</v>
      </c>
      <c r="N63" s="48">
        <f t="shared" si="3"/>
        <v>698760.04072609066</v>
      </c>
      <c r="O63" s="48">
        <f t="shared" si="3"/>
        <v>712672.48208285705</v>
      </c>
      <c r="P63" s="48">
        <f t="shared" si="3"/>
        <v>726863.17226675851</v>
      </c>
      <c r="Q63" s="48">
        <f t="shared" si="3"/>
        <v>741337.67625433824</v>
      </c>
      <c r="R63" s="48">
        <f t="shared" si="3"/>
        <v>756101.6703216692</v>
      </c>
      <c r="S63" s="48">
        <f t="shared" si="3"/>
        <v>771160.94427034725</v>
      </c>
      <c r="T63" s="48">
        <f t="shared" si="3"/>
        <v>786521.40369799861</v>
      </c>
      <c r="U63" s="48">
        <f t="shared" si="3"/>
        <v>802189.07231420302</v>
      </c>
      <c r="V63" s="48">
        <f t="shared" si="3"/>
        <v>818170.09430273145</v>
      </c>
    </row>
    <row r="64" spans="1:22" x14ac:dyDescent="0.25">
      <c r="B64" s="47" t="s">
        <v>55</v>
      </c>
      <c r="C64" s="48">
        <f>SUMIF($B2:$B56,$B64,C$2:C$56)</f>
        <v>15418.373909269838</v>
      </c>
      <c r="D64" s="48">
        <f t="shared" ref="D64:V64" si="4">SUMIF($B2:$B56,$B64,D$2:D$56)</f>
        <v>15663.719228288252</v>
      </c>
      <c r="E64" s="48">
        <f t="shared" si="4"/>
        <v>18137.439274132834</v>
      </c>
      <c r="F64" s="48">
        <f t="shared" si="4"/>
        <v>18556.097910754281</v>
      </c>
      <c r="G64" s="48">
        <f t="shared" si="4"/>
        <v>18987.672611697024</v>
      </c>
      <c r="H64" s="48">
        <f t="shared" si="4"/>
        <v>19432.512556079273</v>
      </c>
      <c r="I64" s="48">
        <f t="shared" si="4"/>
        <v>19890.975723758231</v>
      </c>
      <c r="J64" s="48">
        <f t="shared" si="4"/>
        <v>20363.429107688</v>
      </c>
      <c r="K64" s="48">
        <f t="shared" si="4"/>
        <v>20850.248931251561</v>
      </c>
      <c r="L64" s="48">
        <f t="shared" si="4"/>
        <v>21351.82087068068</v>
      </c>
      <c r="M64" s="48">
        <f t="shared" si="4"/>
        <v>21607.622559789532</v>
      </c>
      <c r="N64" s="48">
        <f t="shared" si="4"/>
        <v>21868.540282680558</v>
      </c>
      <c r="O64" s="48">
        <f t="shared" si="4"/>
        <v>22134.676360029411</v>
      </c>
      <c r="P64" s="48">
        <f t="shared" si="4"/>
        <v>22406.135158925237</v>
      </c>
      <c r="Q64" s="48">
        <f t="shared" si="4"/>
        <v>22683.023133798983</v>
      </c>
      <c r="R64" s="48">
        <f t="shared" si="4"/>
        <v>22965.448868170191</v>
      </c>
      <c r="S64" s="48">
        <f t="shared" si="4"/>
        <v>23253.52311722884</v>
      </c>
      <c r="T64" s="48">
        <f t="shared" si="4"/>
        <v>23547.358851268655</v>
      </c>
      <c r="U64" s="48">
        <f t="shared" si="4"/>
        <v>23847.071299989264</v>
      </c>
      <c r="V64" s="48">
        <f t="shared" si="4"/>
        <v>24152.777997684287</v>
      </c>
    </row>
    <row r="65" spans="1:22" x14ac:dyDescent="0.25">
      <c r="B65" s="47" t="s">
        <v>99</v>
      </c>
      <c r="C65" s="48">
        <f>SUMIF($B2:$B56,$B65,C$2:C$56)</f>
        <v>0</v>
      </c>
      <c r="D65" s="48">
        <f t="shared" ref="D65:V65" si="5">SUMIF($B2:$B56,$B65,D$2:D$56)</f>
        <v>0</v>
      </c>
      <c r="E65" s="48">
        <f t="shared" si="5"/>
        <v>0</v>
      </c>
      <c r="F65" s="48">
        <f t="shared" si="5"/>
        <v>0</v>
      </c>
      <c r="G65" s="48">
        <f t="shared" si="5"/>
        <v>0</v>
      </c>
      <c r="H65" s="48">
        <f t="shared" si="5"/>
        <v>0</v>
      </c>
      <c r="I65" s="48">
        <f t="shared" si="5"/>
        <v>0</v>
      </c>
      <c r="J65" s="48">
        <f t="shared" si="5"/>
        <v>0</v>
      </c>
      <c r="K65" s="48">
        <f t="shared" si="5"/>
        <v>0</v>
      </c>
      <c r="L65" s="48">
        <f t="shared" si="5"/>
        <v>0</v>
      </c>
      <c r="M65" s="48">
        <f t="shared" si="5"/>
        <v>0</v>
      </c>
      <c r="N65" s="48">
        <f t="shared" si="5"/>
        <v>0</v>
      </c>
      <c r="O65" s="48">
        <f t="shared" si="5"/>
        <v>0</v>
      </c>
      <c r="P65" s="48">
        <f t="shared" si="5"/>
        <v>0</v>
      </c>
      <c r="Q65" s="48">
        <f t="shared" si="5"/>
        <v>0</v>
      </c>
      <c r="R65" s="48">
        <f t="shared" si="5"/>
        <v>0</v>
      </c>
      <c r="S65" s="48">
        <f t="shared" si="5"/>
        <v>0</v>
      </c>
      <c r="T65" s="48">
        <f t="shared" si="5"/>
        <v>0</v>
      </c>
      <c r="U65" s="48">
        <f t="shared" si="5"/>
        <v>0</v>
      </c>
      <c r="V65" s="48">
        <f t="shared" si="5"/>
        <v>0</v>
      </c>
    </row>
    <row r="66" spans="1:22" x14ac:dyDescent="0.25">
      <c r="B66" s="47" t="s">
        <v>59</v>
      </c>
      <c r="C66" s="48">
        <f>SUMIF($B2:$B56,$B66,C$2:C$56)</f>
        <v>0</v>
      </c>
      <c r="D66" s="48">
        <f t="shared" ref="D66:V66" si="6">SUMIF($B2:$B56,$B66,D$2:D$56)</f>
        <v>0</v>
      </c>
      <c r="E66" s="48">
        <f t="shared" si="6"/>
        <v>0</v>
      </c>
      <c r="F66" s="48">
        <f t="shared" si="6"/>
        <v>0</v>
      </c>
      <c r="G66" s="48">
        <f t="shared" si="6"/>
        <v>0</v>
      </c>
      <c r="H66" s="48">
        <f t="shared" si="6"/>
        <v>0</v>
      </c>
      <c r="I66" s="48">
        <f t="shared" si="6"/>
        <v>0</v>
      </c>
      <c r="J66" s="48">
        <f t="shared" si="6"/>
        <v>0</v>
      </c>
      <c r="K66" s="48">
        <f>SUMIF($B2:$B56,$B66,K$2:K$56)</f>
        <v>0</v>
      </c>
      <c r="L66" s="48">
        <f t="shared" si="6"/>
        <v>0</v>
      </c>
      <c r="M66" s="48">
        <f t="shared" si="6"/>
        <v>0</v>
      </c>
      <c r="N66" s="48">
        <f t="shared" si="6"/>
        <v>0</v>
      </c>
      <c r="O66" s="48">
        <f t="shared" si="6"/>
        <v>0</v>
      </c>
      <c r="P66" s="48">
        <f t="shared" si="6"/>
        <v>0</v>
      </c>
      <c r="Q66" s="48">
        <f t="shared" si="6"/>
        <v>0</v>
      </c>
      <c r="R66" s="48">
        <f t="shared" si="6"/>
        <v>0</v>
      </c>
      <c r="S66" s="48">
        <f t="shared" si="6"/>
        <v>0</v>
      </c>
      <c r="T66" s="48">
        <f t="shared" si="6"/>
        <v>0</v>
      </c>
      <c r="U66" s="48">
        <f t="shared" si="6"/>
        <v>0</v>
      </c>
      <c r="V66" s="48">
        <f t="shared" si="6"/>
        <v>0</v>
      </c>
    </row>
    <row r="67" spans="1:22" x14ac:dyDescent="0.25">
      <c r="B67" s="47" t="s">
        <v>100</v>
      </c>
      <c r="C67" s="48">
        <f>SUMIF($B2:$B56,$B67,C$2:C$56)</f>
        <v>0</v>
      </c>
      <c r="D67" s="48">
        <f t="shared" ref="D67:V67" si="7">SUMIF($B2:$B56,$B67,D$2:D$56)</f>
        <v>0</v>
      </c>
      <c r="E67" s="48">
        <f t="shared" si="7"/>
        <v>0</v>
      </c>
      <c r="F67" s="48">
        <f t="shared" si="7"/>
        <v>0</v>
      </c>
      <c r="G67" s="48">
        <f t="shared" si="7"/>
        <v>0</v>
      </c>
      <c r="H67" s="48">
        <f t="shared" si="7"/>
        <v>0</v>
      </c>
      <c r="I67" s="48">
        <f t="shared" si="7"/>
        <v>0</v>
      </c>
      <c r="J67" s="48">
        <f t="shared" si="7"/>
        <v>0</v>
      </c>
      <c r="K67" s="48">
        <f t="shared" si="7"/>
        <v>0</v>
      </c>
      <c r="L67" s="48">
        <f t="shared" si="7"/>
        <v>0</v>
      </c>
      <c r="M67" s="48">
        <f t="shared" si="7"/>
        <v>0</v>
      </c>
      <c r="N67" s="48">
        <f t="shared" si="7"/>
        <v>0</v>
      </c>
      <c r="O67" s="48">
        <f t="shared" si="7"/>
        <v>0</v>
      </c>
      <c r="P67" s="48">
        <f t="shared" si="7"/>
        <v>0</v>
      </c>
      <c r="Q67" s="48">
        <f t="shared" si="7"/>
        <v>0</v>
      </c>
      <c r="R67" s="48">
        <f t="shared" si="7"/>
        <v>0</v>
      </c>
      <c r="S67" s="48">
        <f t="shared" si="7"/>
        <v>0</v>
      </c>
      <c r="T67" s="48">
        <f t="shared" si="7"/>
        <v>0</v>
      </c>
      <c r="U67" s="48">
        <f t="shared" si="7"/>
        <v>0</v>
      </c>
      <c r="V67" s="48">
        <f t="shared" si="7"/>
        <v>0</v>
      </c>
    </row>
    <row r="68" spans="1:22" x14ac:dyDescent="0.25">
      <c r="B68" s="47" t="s">
        <v>57</v>
      </c>
      <c r="C68" s="48">
        <f>SUMIF($B2:$B56,$B68,C$2:C$56)</f>
        <v>1472.7862655555555</v>
      </c>
      <c r="D68" s="48">
        <f t="shared" ref="D68:V68" si="8">SUMIF($B2:$B56,$B68,D$2:D$56)</f>
        <v>1806.2155307511111</v>
      </c>
      <c r="E68" s="48">
        <f t="shared" si="8"/>
        <v>1910.6642664991998</v>
      </c>
      <c r="F68" s="48">
        <f t="shared" si="8"/>
        <v>2089.868838950023</v>
      </c>
      <c r="G68" s="48">
        <f t="shared" si="8"/>
        <v>3003.339988628114</v>
      </c>
      <c r="H68" s="48">
        <f t="shared" si="8"/>
        <v>3193.7957672762996</v>
      </c>
      <c r="I68" s="48">
        <f t="shared" si="8"/>
        <v>3391.2453318945172</v>
      </c>
      <c r="J68" s="48">
        <f t="shared" si="8"/>
        <v>3595.8922516101075</v>
      </c>
      <c r="K68" s="48">
        <f t="shared" si="8"/>
        <v>3807.9454408011197</v>
      </c>
      <c r="L68" s="48">
        <f t="shared" si="8"/>
        <v>4027.6192914786843</v>
      </c>
      <c r="M68" s="48">
        <f t="shared" si="8"/>
        <v>4079.3271363304802</v>
      </c>
      <c r="N68" s="48">
        <f t="shared" si="8"/>
        <v>4132.0691380793114</v>
      </c>
      <c r="O68" s="48">
        <f t="shared" si="8"/>
        <v>4185.8659798631206</v>
      </c>
      <c r="P68" s="48">
        <f t="shared" si="8"/>
        <v>4240.7387584826047</v>
      </c>
      <c r="Q68" s="48">
        <f t="shared" si="8"/>
        <v>4296.7089926744793</v>
      </c>
      <c r="R68" s="48">
        <f t="shared" si="8"/>
        <v>4353.7986315501903</v>
      </c>
      <c r="S68" s="48">
        <f t="shared" si="8"/>
        <v>4412.0300632034168</v>
      </c>
      <c r="T68" s="48">
        <f t="shared" si="8"/>
        <v>4471.4261234897076</v>
      </c>
      <c r="U68" s="48">
        <f t="shared" si="8"/>
        <v>4532.010104981724</v>
      </c>
      <c r="V68" s="48">
        <f t="shared" si="8"/>
        <v>4593.8057661035809</v>
      </c>
    </row>
    <row r="69" spans="1:22" ht="14.4" thickBot="1" x14ac:dyDescent="0.3">
      <c r="B69" s="53" t="s">
        <v>60</v>
      </c>
      <c r="C69" s="48">
        <f>SUMIF($B2:$B56,$B69,C$2:C$56)</f>
        <v>108731.25623733336</v>
      </c>
      <c r="D69" s="48">
        <f t="shared" ref="D69:V69" si="9">SUMIF($B2:$B56,$B69,D$2:D$56)</f>
        <v>218644.10048964893</v>
      </c>
      <c r="E69" s="48">
        <f t="shared" si="9"/>
        <v>239748.51973087335</v>
      </c>
      <c r="F69" s="48">
        <f t="shared" si="9"/>
        <v>261719.99440957434</v>
      </c>
      <c r="G69" s="48">
        <f t="shared" si="9"/>
        <v>284502.98521188798</v>
      </c>
      <c r="H69" s="48">
        <f t="shared" si="9"/>
        <v>405499.48624636116</v>
      </c>
      <c r="I69" s="48">
        <f t="shared" si="9"/>
        <v>431968.30930067302</v>
      </c>
      <c r="J69" s="48">
        <f t="shared" si="9"/>
        <v>459369.46701779339</v>
      </c>
      <c r="K69" s="48">
        <f t="shared" si="9"/>
        <v>487729.66525501315</v>
      </c>
      <c r="L69" s="48">
        <f t="shared" si="9"/>
        <v>517076.30517004925</v>
      </c>
      <c r="M69" s="48">
        <f t="shared" si="9"/>
        <v>525628.75451671693</v>
      </c>
      <c r="N69" s="48">
        <f t="shared" si="9"/>
        <v>534352.25285031786</v>
      </c>
      <c r="O69" s="48">
        <f t="shared" si="9"/>
        <v>543250.22115059104</v>
      </c>
      <c r="P69" s="48">
        <f t="shared" si="9"/>
        <v>552326.14881686948</v>
      </c>
      <c r="Q69" s="48">
        <f t="shared" si="9"/>
        <v>561583.59503647359</v>
      </c>
      <c r="R69" s="48">
        <f t="shared" si="9"/>
        <v>571026.19018046954</v>
      </c>
      <c r="S69" s="48">
        <f t="shared" si="9"/>
        <v>580657.63722734572</v>
      </c>
      <c r="T69" s="48">
        <f t="shared" si="9"/>
        <v>590481.71321515937</v>
      </c>
      <c r="U69" s="48">
        <f t="shared" si="9"/>
        <v>600502.27072272915</v>
      </c>
      <c r="V69" s="48">
        <f t="shared" si="9"/>
        <v>610723.23938045034</v>
      </c>
    </row>
    <row r="71" spans="1:22" x14ac:dyDescent="0.25">
      <c r="C71" s="38">
        <f>SUM(C62:C69)</f>
        <v>1800473.1034131031</v>
      </c>
      <c r="D71" s="38">
        <f t="shared" ref="D71:V71" si="10">SUM(D62:D69)</f>
        <v>1724340.4385535654</v>
      </c>
      <c r="E71" s="38">
        <f t="shared" si="10"/>
        <v>1654996.2895513275</v>
      </c>
      <c r="F71" s="38">
        <f t="shared" si="10"/>
        <v>1529292.7366158776</v>
      </c>
      <c r="G71" s="38">
        <f t="shared" si="10"/>
        <v>1676084.7963844589</v>
      </c>
      <c r="H71" s="38">
        <f t="shared" si="10"/>
        <v>1790597.1072898598</v>
      </c>
      <c r="I71" s="38">
        <f t="shared" si="10"/>
        <v>1817386.970440805</v>
      </c>
      <c r="J71" s="38">
        <f t="shared" si="10"/>
        <v>1951088.0957505251</v>
      </c>
      <c r="K71" s="38">
        <f t="shared" si="10"/>
        <v>2031250.9663600284</v>
      </c>
      <c r="L71" s="118">
        <f t="shared" si="10"/>
        <v>2114158.9189492473</v>
      </c>
      <c r="M71" s="118">
        <f t="shared" si="10"/>
        <v>2550162.2933123102</v>
      </c>
      <c r="N71" s="38">
        <f t="shared" si="10"/>
        <v>2585387.8400313626</v>
      </c>
      <c r="O71" s="38">
        <f t="shared" si="10"/>
        <v>2621317.8976847967</v>
      </c>
      <c r="P71" s="38">
        <f t="shared" si="10"/>
        <v>2657966.5564912986</v>
      </c>
      <c r="Q71" s="38">
        <f t="shared" si="10"/>
        <v>2695348.188473931</v>
      </c>
      <c r="R71" s="38">
        <f t="shared" si="10"/>
        <v>2733477.4530962156</v>
      </c>
      <c r="S71" s="38">
        <f t="shared" si="10"/>
        <v>2772369.3030109471</v>
      </c>
      <c r="T71" s="38">
        <f t="shared" si="10"/>
        <v>2812038.9899239717</v>
      </c>
      <c r="U71" s="38">
        <f t="shared" si="10"/>
        <v>2852502.0705752578</v>
      </c>
      <c r="V71" s="38">
        <f t="shared" si="10"/>
        <v>2893774.4128395692</v>
      </c>
    </row>
    <row r="72" spans="1:22" x14ac:dyDescent="0.25">
      <c r="C72" s="106"/>
      <c r="D72" s="106"/>
      <c r="E72" s="106"/>
      <c r="F72" s="106"/>
      <c r="G72" s="106"/>
      <c r="H72" s="106"/>
      <c r="I72" s="106"/>
      <c r="J72" s="106"/>
      <c r="K72" s="106"/>
      <c r="L72" s="106"/>
      <c r="M72" s="106"/>
      <c r="N72" s="106"/>
      <c r="O72" s="106"/>
      <c r="P72" s="106"/>
      <c r="Q72" s="106"/>
      <c r="R72" s="106"/>
      <c r="S72" s="106"/>
      <c r="T72" s="106"/>
      <c r="U72" s="106"/>
      <c r="V72" s="106"/>
    </row>
    <row r="73" spans="1:22" ht="14.4" thickBot="1" x14ac:dyDescent="0.3">
      <c r="B73" s="2" t="s">
        <v>94</v>
      </c>
    </row>
    <row r="74" spans="1:22" x14ac:dyDescent="0.25">
      <c r="B74" s="71" t="s">
        <v>101</v>
      </c>
      <c r="C74" s="89">
        <v>2021</v>
      </c>
      <c r="D74" s="89">
        <v>2022</v>
      </c>
      <c r="E74" s="89">
        <v>2023</v>
      </c>
      <c r="F74" s="89">
        <v>2024</v>
      </c>
      <c r="G74" s="89">
        <v>2025</v>
      </c>
      <c r="H74" s="89">
        <v>2026</v>
      </c>
      <c r="I74" s="89">
        <v>2027</v>
      </c>
      <c r="J74" s="89">
        <v>2028</v>
      </c>
      <c r="K74" s="89">
        <v>2029</v>
      </c>
      <c r="L74" s="89">
        <v>2030</v>
      </c>
      <c r="M74" s="89">
        <v>2031</v>
      </c>
      <c r="N74" s="89">
        <v>2032</v>
      </c>
      <c r="O74" s="89">
        <v>2033</v>
      </c>
      <c r="P74" s="89">
        <v>2034</v>
      </c>
      <c r="Q74" s="89">
        <v>2035</v>
      </c>
      <c r="R74" s="89">
        <v>2036</v>
      </c>
      <c r="S74" s="89">
        <v>2037</v>
      </c>
      <c r="T74" s="89">
        <v>2038</v>
      </c>
      <c r="U74" s="89">
        <v>2039</v>
      </c>
      <c r="V74" s="89">
        <v>2040</v>
      </c>
    </row>
    <row r="75" spans="1:22" x14ac:dyDescent="0.25">
      <c r="B75" s="47" t="s">
        <v>114</v>
      </c>
      <c r="C75" s="117">
        <f>SUM(C2:C48)</f>
        <v>1752490.7143116661</v>
      </c>
      <c r="D75" s="117">
        <f t="shared" ref="D75:V75" si="11">SUM(D2:D48)</f>
        <v>1484345.8994103172</v>
      </c>
      <c r="E75" s="117">
        <f t="shared" si="11"/>
        <v>1340904.3555357142</v>
      </c>
      <c r="F75" s="117">
        <f t="shared" si="11"/>
        <v>1077474.1436682539</v>
      </c>
      <c r="G75" s="117">
        <f t="shared" si="11"/>
        <v>1075186.4077471427</v>
      </c>
      <c r="H75" s="117">
        <f t="shared" si="11"/>
        <v>936868.51792507921</v>
      </c>
      <c r="I75" s="117">
        <f t="shared" si="11"/>
        <v>801695.03898690466</v>
      </c>
      <c r="J75" s="117">
        <f t="shared" si="11"/>
        <v>797898.18758468248</v>
      </c>
      <c r="K75" s="117">
        <f t="shared" si="11"/>
        <v>797898.18758468248</v>
      </c>
      <c r="L75" s="117">
        <f t="shared" si="11"/>
        <v>797898.18758468248</v>
      </c>
      <c r="M75" s="117">
        <f t="shared" si="11"/>
        <v>789277.16085634916</v>
      </c>
      <c r="N75" s="117">
        <f t="shared" si="11"/>
        <v>789277.16085634916</v>
      </c>
      <c r="O75" s="117">
        <f t="shared" si="11"/>
        <v>789277.16085634916</v>
      </c>
      <c r="P75" s="117">
        <f t="shared" si="11"/>
        <v>789277.16085634916</v>
      </c>
      <c r="Q75" s="117">
        <f t="shared" si="11"/>
        <v>789277.16085634916</v>
      </c>
      <c r="R75" s="117">
        <f t="shared" si="11"/>
        <v>789277.16085634916</v>
      </c>
      <c r="S75" s="117">
        <f t="shared" si="11"/>
        <v>789277.16085634916</v>
      </c>
      <c r="T75" s="117">
        <f t="shared" si="11"/>
        <v>789277.16085634916</v>
      </c>
      <c r="U75" s="117">
        <f t="shared" si="11"/>
        <v>789277.16085634916</v>
      </c>
      <c r="V75" s="117">
        <f t="shared" si="11"/>
        <v>789277.16085634916</v>
      </c>
    </row>
    <row r="76" spans="1:22" x14ac:dyDescent="0.25">
      <c r="B76" s="47" t="s">
        <v>115</v>
      </c>
      <c r="C76" s="108">
        <f>SUM(C49:C56)</f>
        <v>48490.529148658738</v>
      </c>
      <c r="D76" s="108">
        <f t="shared" ref="D76:V76" si="12">SUM(D49:D56)</f>
        <v>240372.13053213718</v>
      </c>
      <c r="E76" s="108">
        <f t="shared" si="12"/>
        <v>314399.18262672459</v>
      </c>
      <c r="F76" s="108">
        <f t="shared" si="12"/>
        <v>452210.79644429026</v>
      </c>
      <c r="G76" s="108">
        <f t="shared" si="12"/>
        <v>601290.59213398257</v>
      </c>
      <c r="H76" s="108">
        <f t="shared" si="12"/>
        <v>854120.7928614472</v>
      </c>
      <c r="I76" s="108">
        <f t="shared" si="12"/>
        <v>1016084.1349505667</v>
      </c>
      <c r="J76" s="108">
        <f t="shared" si="12"/>
        <v>1153582.1116625094</v>
      </c>
      <c r="K76" s="108">
        <f t="shared" si="12"/>
        <v>1233744.9822720126</v>
      </c>
      <c r="L76" s="108">
        <f t="shared" si="12"/>
        <v>1316652.9348612311</v>
      </c>
      <c r="M76" s="108">
        <f t="shared" si="12"/>
        <v>1761277.3359526277</v>
      </c>
      <c r="N76" s="108">
        <f t="shared" si="12"/>
        <v>1796502.8826716801</v>
      </c>
      <c r="O76" s="108">
        <f t="shared" si="12"/>
        <v>1832432.9403251142</v>
      </c>
      <c r="P76" s="108">
        <f t="shared" si="12"/>
        <v>1869081.5991316163</v>
      </c>
      <c r="Q76" s="108">
        <f t="shared" si="12"/>
        <v>1906463.2311142487</v>
      </c>
      <c r="R76" s="108">
        <f t="shared" si="12"/>
        <v>1944592.4957365328</v>
      </c>
      <c r="S76" s="108">
        <f t="shared" si="12"/>
        <v>1983484.3456512643</v>
      </c>
      <c r="T76" s="108">
        <f t="shared" si="12"/>
        <v>2023154.0325642894</v>
      </c>
      <c r="U76" s="108">
        <f t="shared" si="12"/>
        <v>2063617.1132155752</v>
      </c>
      <c r="V76" s="108">
        <f t="shared" si="12"/>
        <v>2104889.4554798864</v>
      </c>
    </row>
    <row r="78" spans="1:22" x14ac:dyDescent="0.25">
      <c r="C78" s="38">
        <f>SUM(C75:C76)</f>
        <v>1800981.2434603248</v>
      </c>
      <c r="D78" s="38">
        <f t="shared" ref="D78:V78" si="13">SUM(D75:D76)</f>
        <v>1724718.0299424543</v>
      </c>
      <c r="E78" s="38">
        <f t="shared" si="13"/>
        <v>1655303.5381624387</v>
      </c>
      <c r="F78" s="38">
        <f t="shared" si="13"/>
        <v>1529684.9401125442</v>
      </c>
      <c r="G78" s="38">
        <f t="shared" si="13"/>
        <v>1676476.9998811253</v>
      </c>
      <c r="H78" s="38">
        <f t="shared" si="13"/>
        <v>1790989.3107865264</v>
      </c>
      <c r="I78" s="38">
        <f t="shared" si="13"/>
        <v>1817779.1739374714</v>
      </c>
      <c r="J78" s="38">
        <f t="shared" si="13"/>
        <v>1951480.2992471918</v>
      </c>
      <c r="K78" s="38">
        <f t="shared" si="13"/>
        <v>2031643.169856695</v>
      </c>
      <c r="L78" s="38">
        <f t="shared" si="13"/>
        <v>2114551.1224459135</v>
      </c>
      <c r="M78" s="38">
        <f t="shared" si="13"/>
        <v>2550554.4968089769</v>
      </c>
      <c r="N78" s="38">
        <f t="shared" si="13"/>
        <v>2585780.0435280292</v>
      </c>
      <c r="O78" s="38">
        <f t="shared" si="13"/>
        <v>2621710.1011814633</v>
      </c>
      <c r="P78" s="38">
        <f t="shared" si="13"/>
        <v>2658358.7599879652</v>
      </c>
      <c r="Q78" s="38">
        <f t="shared" si="13"/>
        <v>2695740.3919705981</v>
      </c>
      <c r="R78" s="38">
        <f t="shared" si="13"/>
        <v>2733869.6565928822</v>
      </c>
      <c r="S78" s="38">
        <f t="shared" si="13"/>
        <v>2772761.5065076137</v>
      </c>
      <c r="T78" s="38">
        <f t="shared" si="13"/>
        <v>2812431.1934206383</v>
      </c>
      <c r="U78" s="38">
        <f t="shared" si="13"/>
        <v>2852894.2740719244</v>
      </c>
      <c r="V78" s="38">
        <f t="shared" si="13"/>
        <v>2894166.6163362358</v>
      </c>
    </row>
    <row r="80" spans="1:22" x14ac:dyDescent="0.25">
      <c r="A80" s="42" t="s">
        <v>31</v>
      </c>
      <c r="B80" s="42"/>
      <c r="C80" s="42">
        <v>2021</v>
      </c>
      <c r="D80" s="43">
        <v>2022</v>
      </c>
      <c r="E80" s="42">
        <v>2023</v>
      </c>
      <c r="F80" s="43">
        <v>2024</v>
      </c>
      <c r="G80" s="42">
        <v>2025</v>
      </c>
      <c r="H80" s="43">
        <v>2026</v>
      </c>
      <c r="I80" s="42">
        <v>2027</v>
      </c>
      <c r="J80" s="43">
        <v>2028</v>
      </c>
      <c r="K80" s="42">
        <v>2029</v>
      </c>
      <c r="L80" s="43">
        <v>2030</v>
      </c>
      <c r="M80" s="42">
        <v>2031</v>
      </c>
      <c r="N80" s="43">
        <v>2032</v>
      </c>
      <c r="O80" s="42">
        <v>2033</v>
      </c>
      <c r="P80" s="43">
        <v>2034</v>
      </c>
      <c r="Q80" s="42">
        <v>2035</v>
      </c>
      <c r="R80" s="43">
        <v>2036</v>
      </c>
      <c r="S80" s="42">
        <v>2037</v>
      </c>
      <c r="T80" s="43">
        <v>2038</v>
      </c>
      <c r="U80" s="42">
        <v>2039</v>
      </c>
      <c r="V80" s="43">
        <v>2040</v>
      </c>
    </row>
    <row r="81" spans="1:22" x14ac:dyDescent="0.25">
      <c r="A81" s="44" t="s">
        <v>62</v>
      </c>
      <c r="B81" s="45" t="s">
        <v>56</v>
      </c>
      <c r="C81" s="116">
        <f>IFERROR(lifespans_all!D80*DTE_mission_minutes!D2,"-")</f>
        <v>133409.35004928565</v>
      </c>
      <c r="D81" s="116">
        <f>IFERROR(lifespans_all!E80*DTE_mission_minutes!E2,"-")</f>
        <v>133409.35004928565</v>
      </c>
      <c r="E81" s="116">
        <f>IFERROR(lifespans_all!F80*DTE_mission_minutes!F2,"-")</f>
        <v>0</v>
      </c>
      <c r="F81" s="116">
        <f>IFERROR(lifespans_all!G80*DTE_mission_minutes!G2,"-")</f>
        <v>0</v>
      </c>
      <c r="G81" s="116">
        <f>IFERROR(lifespans_all!H80*DTE_mission_minutes!H2,"-")</f>
        <v>0</v>
      </c>
      <c r="H81" s="116">
        <f>IFERROR(lifespans_all!I80*DTE_mission_minutes!I2,"-")</f>
        <v>0</v>
      </c>
      <c r="I81" s="116">
        <f>IFERROR(lifespans_all!J80*DTE_mission_minutes!J2,"-")</f>
        <v>0</v>
      </c>
      <c r="J81" s="116">
        <f>IFERROR(lifespans_all!K80*DTE_mission_minutes!K2,"-")</f>
        <v>0</v>
      </c>
      <c r="K81" s="116">
        <f>IFERROR(lifespans_all!L80*DTE_mission_minutes!L2,"-")</f>
        <v>0</v>
      </c>
      <c r="L81" s="116">
        <f>IFERROR(lifespans_all!M80*DTE_mission_minutes!M2,"-")</f>
        <v>0</v>
      </c>
      <c r="M81" s="116">
        <f>IFERROR(lifespans_all!N80*DTE_mission_minutes!N2,"-")</f>
        <v>0</v>
      </c>
      <c r="N81" s="116">
        <f>IFERROR(lifespans_all!O80*DTE_mission_minutes!O2,"-")</f>
        <v>0</v>
      </c>
      <c r="O81" s="116">
        <f>IFERROR(lifespans_all!P80*DTE_mission_minutes!P2,"-")</f>
        <v>0</v>
      </c>
      <c r="P81" s="116">
        <f>IFERROR(lifespans_all!Q80*DTE_mission_minutes!Q2,"-")</f>
        <v>0</v>
      </c>
      <c r="Q81" s="116">
        <f>IFERROR(lifespans_all!R80*DTE_mission_minutes!R2,"-")</f>
        <v>0</v>
      </c>
      <c r="R81" s="116">
        <f>IFERROR(lifespans_all!S80*DTE_mission_minutes!S2,"-")</f>
        <v>0</v>
      </c>
      <c r="S81" s="116">
        <f>IFERROR(lifespans_all!T80*DTE_mission_minutes!T2,"-")</f>
        <v>0</v>
      </c>
      <c r="T81" s="116">
        <f>IFERROR(lifespans_all!U80*DTE_mission_minutes!U2,"-")</f>
        <v>0</v>
      </c>
      <c r="U81" s="116">
        <f>IFERROR(lifespans_all!V80*DTE_mission_minutes!V2,"-")</f>
        <v>0</v>
      </c>
      <c r="V81" s="116">
        <f>IFERROR(lifespans_all!W80*DTE_mission_minutes!W2,"-")</f>
        <v>0</v>
      </c>
    </row>
    <row r="82" spans="1:22" x14ac:dyDescent="0.25">
      <c r="A82" s="44" t="s">
        <v>32</v>
      </c>
      <c r="B82" s="45" t="s">
        <v>56</v>
      </c>
      <c r="C82" s="116">
        <f>IFERROR(lifespans_all!D81*DTE_mission_minutes!D3,"-")</f>
        <v>2249.4702694444441</v>
      </c>
      <c r="D82" s="116">
        <f>IFERROR(lifespans_all!E81*DTE_mission_minutes!E3,"-")</f>
        <v>1189.7750000000001</v>
      </c>
      <c r="E82" s="116">
        <f>IFERROR(lifespans_all!F81*DTE_mission_minutes!F3,"-")</f>
        <v>649.57638888888891</v>
      </c>
      <c r="F82" s="116">
        <f>IFERROR(lifespans_all!G81*DTE_mission_minutes!G3,"-")</f>
        <v>1663.1641649999997</v>
      </c>
      <c r="G82" s="116">
        <f>IFERROR(lifespans_all!H81*DTE_mission_minutes!H3,"-")</f>
        <v>0</v>
      </c>
      <c r="H82" s="116">
        <f>IFERROR(lifespans_all!I81*DTE_mission_minutes!I3,"-")</f>
        <v>0</v>
      </c>
      <c r="I82" s="116">
        <f>IFERROR(lifespans_all!J81*DTE_mission_minutes!J3,"-")</f>
        <v>0</v>
      </c>
      <c r="J82" s="116">
        <f>IFERROR(lifespans_all!K81*DTE_mission_minutes!K3,"-")</f>
        <v>0</v>
      </c>
      <c r="K82" s="116">
        <f>IFERROR(lifespans_all!L81*DTE_mission_minutes!L3,"-")</f>
        <v>0</v>
      </c>
      <c r="L82" s="116">
        <f>IFERROR(lifespans_all!M81*DTE_mission_minutes!M3,"-")</f>
        <v>0</v>
      </c>
      <c r="M82" s="116">
        <f>IFERROR(lifespans_all!N81*DTE_mission_minutes!N3,"-")</f>
        <v>0</v>
      </c>
      <c r="N82" s="116">
        <f>IFERROR(lifespans_all!O81*DTE_mission_minutes!O3,"-")</f>
        <v>0</v>
      </c>
      <c r="O82" s="116">
        <f>IFERROR(lifespans_all!P81*DTE_mission_minutes!P3,"-")</f>
        <v>0</v>
      </c>
      <c r="P82" s="116">
        <f>IFERROR(lifespans_all!Q81*DTE_mission_minutes!Q3,"-")</f>
        <v>0</v>
      </c>
      <c r="Q82" s="116">
        <f>IFERROR(lifespans_all!R81*DTE_mission_minutes!R3,"-")</f>
        <v>0</v>
      </c>
      <c r="R82" s="116">
        <f>IFERROR(lifespans_all!S81*DTE_mission_minutes!S3,"-")</f>
        <v>0</v>
      </c>
      <c r="S82" s="116">
        <f>IFERROR(lifespans_all!T81*DTE_mission_minutes!T3,"-")</f>
        <v>0</v>
      </c>
      <c r="T82" s="116">
        <f>IFERROR(lifespans_all!U81*DTE_mission_minutes!U3,"-")</f>
        <v>0</v>
      </c>
      <c r="U82" s="116">
        <f>IFERROR(lifespans_all!V81*DTE_mission_minutes!V3,"-")</f>
        <v>0</v>
      </c>
      <c r="V82" s="116">
        <f>IFERROR(lifespans_all!W81*DTE_mission_minutes!W3,"-")</f>
        <v>0</v>
      </c>
    </row>
    <row r="83" spans="1:22" x14ac:dyDescent="0.25">
      <c r="A83" s="44" t="s">
        <v>64</v>
      </c>
      <c r="B83" s="45" t="s">
        <v>56</v>
      </c>
      <c r="C83" s="116">
        <f>IFERROR(lifespans_all!D82*DTE_mission_minutes!D4,"-")</f>
        <v>1151.5091666666667</v>
      </c>
      <c r="D83" s="116">
        <f>IFERROR(lifespans_all!E82*DTE_mission_minutes!E4,"-")</f>
        <v>1164.4527777777778</v>
      </c>
      <c r="E83" s="116">
        <f>IFERROR(lifespans_all!F82*DTE_mission_minutes!F4,"-")</f>
        <v>862.00805555555553</v>
      </c>
      <c r="F83" s="116">
        <f>IFERROR(lifespans_all!G82*DTE_mission_minutes!G4,"-")</f>
        <v>1093.0107777777775</v>
      </c>
      <c r="G83" s="116">
        <f>IFERROR(lifespans_all!H82*DTE_mission_minutes!H4,"-")</f>
        <v>1093.0107777777775</v>
      </c>
      <c r="H83" s="116">
        <f>IFERROR(lifespans_all!I82*DTE_mission_minutes!I4,"-")</f>
        <v>1093.0107777777775</v>
      </c>
      <c r="I83" s="116">
        <f>IFERROR(lifespans_all!J82*DTE_mission_minutes!J4,"-")</f>
        <v>0</v>
      </c>
      <c r="J83" s="116">
        <f>IFERROR(lifespans_all!K82*DTE_mission_minutes!K4,"-")</f>
        <v>0</v>
      </c>
      <c r="K83" s="116">
        <f>IFERROR(lifespans_all!L82*DTE_mission_minutes!L4,"-")</f>
        <v>0</v>
      </c>
      <c r="L83" s="116">
        <f>IFERROR(lifespans_all!M82*DTE_mission_minutes!M4,"-")</f>
        <v>0</v>
      </c>
      <c r="M83" s="116">
        <f>IFERROR(lifespans_all!N82*DTE_mission_minutes!N4,"-")</f>
        <v>0</v>
      </c>
      <c r="N83" s="116">
        <f>IFERROR(lifespans_all!O82*DTE_mission_minutes!O4,"-")</f>
        <v>0</v>
      </c>
      <c r="O83" s="116">
        <f>IFERROR(lifespans_all!P82*DTE_mission_minutes!P4,"-")</f>
        <v>0</v>
      </c>
      <c r="P83" s="116">
        <f>IFERROR(lifespans_all!Q82*DTE_mission_minutes!Q4,"-")</f>
        <v>0</v>
      </c>
      <c r="Q83" s="116">
        <f>IFERROR(lifespans_all!R82*DTE_mission_minutes!R4,"-")</f>
        <v>0</v>
      </c>
      <c r="R83" s="116">
        <f>IFERROR(lifespans_all!S82*DTE_mission_minutes!S4,"-")</f>
        <v>0</v>
      </c>
      <c r="S83" s="116">
        <f>IFERROR(lifespans_all!T82*DTE_mission_minutes!T4,"-")</f>
        <v>0</v>
      </c>
      <c r="T83" s="116">
        <f>IFERROR(lifespans_all!U82*DTE_mission_minutes!U4,"-")</f>
        <v>0</v>
      </c>
      <c r="U83" s="116">
        <f>IFERROR(lifespans_all!V82*DTE_mission_minutes!V4,"-")</f>
        <v>0</v>
      </c>
      <c r="V83" s="116">
        <f>IFERROR(lifespans_all!W82*DTE_mission_minutes!W4,"-")</f>
        <v>0</v>
      </c>
    </row>
    <row r="84" spans="1:22" x14ac:dyDescent="0.25">
      <c r="A84" s="44" t="s">
        <v>65</v>
      </c>
      <c r="B84" s="50" t="s">
        <v>58</v>
      </c>
      <c r="C84" s="116">
        <f>IFERROR(lifespans_all!D83*DTE_mission_minutes!D5,"-")</f>
        <v>171572.29579277776</v>
      </c>
      <c r="D84" s="116">
        <f>IFERROR(lifespans_all!E83*DTE_mission_minutes!E5,"-")</f>
        <v>171572.29579277776</v>
      </c>
      <c r="E84" s="116">
        <f>IFERROR(lifespans_all!F83*DTE_mission_minutes!F5,"-")</f>
        <v>171572.29579277776</v>
      </c>
      <c r="F84" s="116">
        <f>IFERROR(lifespans_all!G83*DTE_mission_minutes!G5,"-")</f>
        <v>171572.29579277776</v>
      </c>
      <c r="G84" s="116">
        <f>IFERROR(lifespans_all!H83*DTE_mission_minutes!H5,"-")</f>
        <v>171572.29579277776</v>
      </c>
      <c r="H84" s="116">
        <f>IFERROR(lifespans_all!I83*DTE_mission_minutes!I5,"-")</f>
        <v>171572.29579277776</v>
      </c>
      <c r="I84" s="116">
        <f>IFERROR(lifespans_all!J83*DTE_mission_minutes!J5,"-")</f>
        <v>171572.29579277776</v>
      </c>
      <c r="J84" s="116">
        <f>IFERROR(lifespans_all!K83*DTE_mission_minutes!K5,"-")</f>
        <v>171572.29579277776</v>
      </c>
      <c r="K84" s="116">
        <f>IFERROR(lifespans_all!L83*DTE_mission_minutes!L5,"-")</f>
        <v>171572.29579277776</v>
      </c>
      <c r="L84" s="116">
        <f>IFERROR(lifespans_all!M83*DTE_mission_minutes!M5,"-")</f>
        <v>171572.29579277776</v>
      </c>
      <c r="M84" s="116">
        <f>IFERROR(lifespans_all!N83*DTE_mission_minutes!N5,"-")</f>
        <v>171572.29579277776</v>
      </c>
      <c r="N84" s="116">
        <f>IFERROR(lifespans_all!O83*DTE_mission_minutes!O5,"-")</f>
        <v>171572.29579277776</v>
      </c>
      <c r="O84" s="116">
        <f>IFERROR(lifespans_all!P83*DTE_mission_minutes!P5,"-")</f>
        <v>171572.29579277776</v>
      </c>
      <c r="P84" s="116">
        <f>IFERROR(lifespans_all!Q83*DTE_mission_minutes!Q5,"-")</f>
        <v>171572.29579277776</v>
      </c>
      <c r="Q84" s="116">
        <f>IFERROR(lifespans_all!R83*DTE_mission_minutes!R5,"-")</f>
        <v>171572.29579277776</v>
      </c>
      <c r="R84" s="116">
        <f>IFERROR(lifespans_all!S83*DTE_mission_minutes!S5,"-")</f>
        <v>171572.29579277776</v>
      </c>
      <c r="S84" s="116">
        <f>IFERROR(lifespans_all!T83*DTE_mission_minutes!T5,"-")</f>
        <v>171572.29579277776</v>
      </c>
      <c r="T84" s="116">
        <f>IFERROR(lifespans_all!U83*DTE_mission_minutes!U5,"-")</f>
        <v>171572.29579277776</v>
      </c>
      <c r="U84" s="116">
        <f>IFERROR(lifespans_all!V83*DTE_mission_minutes!V5,"-")</f>
        <v>171572.29579277776</v>
      </c>
      <c r="V84" s="116">
        <f>IFERROR(lifespans_all!W83*DTE_mission_minutes!W5,"-")</f>
        <v>171572.29579277776</v>
      </c>
    </row>
    <row r="85" spans="1:22" x14ac:dyDescent="0.25">
      <c r="A85" s="44" t="s">
        <v>66</v>
      </c>
      <c r="B85" s="51" t="s">
        <v>57</v>
      </c>
      <c r="C85" s="116">
        <f>IFERROR(lifespans_all!D84*DTE_mission_minutes!D6,"-")</f>
        <v>30.559216666666664</v>
      </c>
      <c r="D85" s="116">
        <f>IFERROR(lifespans_all!E84*DTE_mission_minutes!E6,"-")</f>
        <v>69.774163888888879</v>
      </c>
      <c r="E85" s="116">
        <f>IFERROR(lifespans_all!F84*DTE_mission_minutes!F6,"-")</f>
        <v>18.289311111111111</v>
      </c>
      <c r="F85" s="116">
        <f>IFERROR(lifespans_all!G84*DTE_mission_minutes!G6,"-")</f>
        <v>35.440637222222215</v>
      </c>
      <c r="G85" s="116">
        <f>IFERROR(lifespans_all!H84*DTE_mission_minutes!H6,"-")</f>
        <v>0</v>
      </c>
      <c r="H85" s="116">
        <f>IFERROR(lifespans_all!I84*DTE_mission_minutes!I6,"-")</f>
        <v>0</v>
      </c>
      <c r="I85" s="116">
        <f>IFERROR(lifespans_all!J84*DTE_mission_minutes!J6,"-")</f>
        <v>0</v>
      </c>
      <c r="J85" s="116">
        <f>IFERROR(lifespans_all!K84*DTE_mission_minutes!K6,"-")</f>
        <v>0</v>
      </c>
      <c r="K85" s="116">
        <f>IFERROR(lifespans_all!L84*DTE_mission_minutes!L6,"-")</f>
        <v>0</v>
      </c>
      <c r="L85" s="116">
        <f>IFERROR(lifespans_all!M84*DTE_mission_minutes!M6,"-")</f>
        <v>0</v>
      </c>
      <c r="M85" s="116">
        <f>IFERROR(lifespans_all!N84*DTE_mission_minutes!N6,"-")</f>
        <v>0</v>
      </c>
      <c r="N85" s="116">
        <f>IFERROR(lifespans_all!O84*DTE_mission_minutes!O6,"-")</f>
        <v>0</v>
      </c>
      <c r="O85" s="116">
        <f>IFERROR(lifespans_all!P84*DTE_mission_minutes!P6,"-")</f>
        <v>0</v>
      </c>
      <c r="P85" s="116">
        <f>IFERROR(lifespans_all!Q84*DTE_mission_minutes!Q6,"-")</f>
        <v>0</v>
      </c>
      <c r="Q85" s="116">
        <f>IFERROR(lifespans_all!R84*DTE_mission_minutes!R6,"-")</f>
        <v>0</v>
      </c>
      <c r="R85" s="116">
        <f>IFERROR(lifespans_all!S84*DTE_mission_minutes!S6,"-")</f>
        <v>0</v>
      </c>
      <c r="S85" s="116">
        <f>IFERROR(lifespans_all!T84*DTE_mission_minutes!T6,"-")</f>
        <v>0</v>
      </c>
      <c r="T85" s="116">
        <f>IFERROR(lifespans_all!U84*DTE_mission_minutes!U6,"-")</f>
        <v>0</v>
      </c>
      <c r="U85" s="116">
        <f>IFERROR(lifespans_all!V84*DTE_mission_minutes!V6,"-")</f>
        <v>0</v>
      </c>
      <c r="V85" s="116">
        <f>IFERROR(lifespans_all!W84*DTE_mission_minutes!W6,"-")</f>
        <v>0</v>
      </c>
    </row>
    <row r="86" spans="1:22" x14ac:dyDescent="0.25">
      <c r="A86" s="44" t="s">
        <v>67</v>
      </c>
      <c r="B86" s="45" t="s">
        <v>56</v>
      </c>
      <c r="C86" s="116">
        <f>IFERROR(lifespans_all!D85*DTE_mission_minutes!D7,"-")</f>
        <v>667.42555555555555</v>
      </c>
      <c r="D86" s="116">
        <f>IFERROR(lifespans_all!E85*DTE_mission_minutes!E7,"-")</f>
        <v>707.53916666666669</v>
      </c>
      <c r="E86" s="116">
        <f>IFERROR(lifespans_all!F85*DTE_mission_minutes!F7,"-")</f>
        <v>608.43833333333339</v>
      </c>
      <c r="F86" s="116">
        <f>IFERROR(lifespans_all!G85*DTE_mission_minutes!G7,"-")</f>
        <v>671.11811111111115</v>
      </c>
      <c r="G86" s="116">
        <f>IFERROR(lifespans_all!H85*DTE_mission_minutes!H7,"-")</f>
        <v>671.11811111111115</v>
      </c>
      <c r="H86" s="116">
        <f>IFERROR(lifespans_all!I85*DTE_mission_minutes!I7,"-")</f>
        <v>671.11811111111115</v>
      </c>
      <c r="I86" s="116">
        <f>IFERROR(lifespans_all!J85*DTE_mission_minutes!J7,"-")</f>
        <v>0</v>
      </c>
      <c r="J86" s="116">
        <f>IFERROR(lifespans_all!K85*DTE_mission_minutes!K7,"-")</f>
        <v>0</v>
      </c>
      <c r="K86" s="116">
        <f>IFERROR(lifespans_all!L85*DTE_mission_minutes!L7,"-")</f>
        <v>0</v>
      </c>
      <c r="L86" s="116">
        <f>IFERROR(lifespans_all!M85*DTE_mission_minutes!M7,"-")</f>
        <v>0</v>
      </c>
      <c r="M86" s="116">
        <f>IFERROR(lifespans_all!N85*DTE_mission_minutes!N7,"-")</f>
        <v>0</v>
      </c>
      <c r="N86" s="116">
        <f>IFERROR(lifespans_all!O85*DTE_mission_minutes!O7,"-")</f>
        <v>0</v>
      </c>
      <c r="O86" s="116">
        <f>IFERROR(lifespans_all!P85*DTE_mission_minutes!P7,"-")</f>
        <v>0</v>
      </c>
      <c r="P86" s="116">
        <f>IFERROR(lifespans_all!Q85*DTE_mission_minutes!Q7,"-")</f>
        <v>0</v>
      </c>
      <c r="Q86" s="116">
        <f>IFERROR(lifespans_all!R85*DTE_mission_minutes!R7,"-")</f>
        <v>0</v>
      </c>
      <c r="R86" s="116">
        <f>IFERROR(lifespans_all!S85*DTE_mission_minutes!S7,"-")</f>
        <v>0</v>
      </c>
      <c r="S86" s="116">
        <f>IFERROR(lifespans_all!T85*DTE_mission_minutes!T7,"-")</f>
        <v>0</v>
      </c>
      <c r="T86" s="116">
        <f>IFERROR(lifespans_all!U85*DTE_mission_minutes!U7,"-")</f>
        <v>0</v>
      </c>
      <c r="U86" s="116">
        <f>IFERROR(lifespans_all!V85*DTE_mission_minutes!V7,"-")</f>
        <v>0</v>
      </c>
      <c r="V86" s="116">
        <f>IFERROR(lifespans_all!W85*DTE_mission_minutes!W7,"-")</f>
        <v>0</v>
      </c>
    </row>
    <row r="87" spans="1:22" x14ac:dyDescent="0.25">
      <c r="A87" s="44" t="s">
        <v>33</v>
      </c>
      <c r="B87" s="52" t="s">
        <v>63</v>
      </c>
      <c r="C87" s="116">
        <f>IFERROR(lifespans_all!D86*DTE_mission_minutes!D8,"-")</f>
        <v>508.14004722222222</v>
      </c>
      <c r="D87" s="116">
        <f>IFERROR(lifespans_all!E86*DTE_mission_minutes!E8,"-")</f>
        <v>377.5913888888889</v>
      </c>
      <c r="E87" s="116">
        <f>IFERROR(lifespans_all!F86*DTE_mission_minutes!F8,"-")</f>
        <v>307.24861111111113</v>
      </c>
      <c r="F87" s="116">
        <f>IFERROR(lifespans_all!G86*DTE_mission_minutes!G8,"-")</f>
        <v>392.20349666666669</v>
      </c>
      <c r="G87" s="116">
        <f>IFERROR(lifespans_all!H86*DTE_mission_minutes!H8,"-")</f>
        <v>392.20349666666669</v>
      </c>
      <c r="H87" s="116">
        <f>IFERROR(lifespans_all!I86*DTE_mission_minutes!I8,"-")</f>
        <v>392.20349666666669</v>
      </c>
      <c r="I87" s="116">
        <f>IFERROR(lifespans_all!J86*DTE_mission_minutes!J8,"-")</f>
        <v>392.20349666666669</v>
      </c>
      <c r="J87" s="116">
        <f>IFERROR(lifespans_all!K86*DTE_mission_minutes!K8,"-")</f>
        <v>392.20349666666669</v>
      </c>
      <c r="K87" s="116">
        <f>IFERROR(lifespans_all!L86*DTE_mission_minutes!L8,"-")</f>
        <v>392.20349666666669</v>
      </c>
      <c r="L87" s="116">
        <f>IFERROR(lifespans_all!M86*DTE_mission_minutes!M8,"-")</f>
        <v>392.20349666666669</v>
      </c>
      <c r="M87" s="116">
        <f>IFERROR(lifespans_all!N86*DTE_mission_minutes!N8,"-")</f>
        <v>392.20349666666669</v>
      </c>
      <c r="N87" s="116">
        <f>IFERROR(lifespans_all!O86*DTE_mission_minutes!O8,"-")</f>
        <v>392.20349666666669</v>
      </c>
      <c r="O87" s="116">
        <f>IFERROR(lifespans_all!P86*DTE_mission_minutes!P8,"-")</f>
        <v>392.20349666666669</v>
      </c>
      <c r="P87" s="116">
        <f>IFERROR(lifespans_all!Q86*DTE_mission_minutes!Q8,"-")</f>
        <v>392.20349666666669</v>
      </c>
      <c r="Q87" s="116">
        <f>IFERROR(lifespans_all!R86*DTE_mission_minutes!R8,"-")</f>
        <v>392.20349666666669</v>
      </c>
      <c r="R87" s="116">
        <f>IFERROR(lifespans_all!S86*DTE_mission_minutes!S8,"-")</f>
        <v>392.20349666666669</v>
      </c>
      <c r="S87" s="116">
        <f>IFERROR(lifespans_all!T86*DTE_mission_minutes!T8,"-")</f>
        <v>392.20349666666669</v>
      </c>
      <c r="T87" s="116">
        <f>IFERROR(lifespans_all!U86*DTE_mission_minutes!U8,"-")</f>
        <v>392.20349666666669</v>
      </c>
      <c r="U87" s="116">
        <f>IFERROR(lifespans_all!V86*DTE_mission_minutes!V8,"-")</f>
        <v>392.20349666666669</v>
      </c>
      <c r="V87" s="116">
        <f>IFERROR(lifespans_all!W86*DTE_mission_minutes!W8,"-")</f>
        <v>392.20349666666669</v>
      </c>
    </row>
    <row r="88" spans="1:22" x14ac:dyDescent="0.25">
      <c r="A88" s="44" t="s">
        <v>68</v>
      </c>
      <c r="B88" s="45" t="s">
        <v>56</v>
      </c>
      <c r="C88" s="116">
        <f>IFERROR(lifespans_all!D87*DTE_mission_minutes!D9,"-")</f>
        <v>0</v>
      </c>
      <c r="D88" s="116">
        <f>IFERROR(lifespans_all!E87*DTE_mission_minutes!E9,"-")</f>
        <v>0</v>
      </c>
      <c r="E88" s="116">
        <f>IFERROR(lifespans_all!F87*DTE_mission_minutes!F9,"-")</f>
        <v>0</v>
      </c>
      <c r="F88" s="116">
        <f>IFERROR(lifespans_all!G87*DTE_mission_minutes!G9,"-")</f>
        <v>0</v>
      </c>
      <c r="G88" s="116">
        <f>IFERROR(lifespans_all!H87*DTE_mission_minutes!H9,"-")</f>
        <v>0</v>
      </c>
      <c r="H88" s="116">
        <f>IFERROR(lifespans_all!I87*DTE_mission_minutes!I9,"-")</f>
        <v>0</v>
      </c>
      <c r="I88" s="116">
        <f>IFERROR(lifespans_all!J87*DTE_mission_minutes!J9,"-")</f>
        <v>0</v>
      </c>
      <c r="J88" s="116">
        <f>IFERROR(lifespans_all!K87*DTE_mission_minutes!K9,"-")</f>
        <v>0</v>
      </c>
      <c r="K88" s="116">
        <f>IFERROR(lifespans_all!L87*DTE_mission_minutes!L9,"-")</f>
        <v>0</v>
      </c>
      <c r="L88" s="116">
        <f>IFERROR(lifespans_all!M87*DTE_mission_minutes!M9,"-")</f>
        <v>0</v>
      </c>
      <c r="M88" s="116">
        <f>IFERROR(lifespans_all!N87*DTE_mission_minutes!N9,"-")</f>
        <v>0</v>
      </c>
      <c r="N88" s="116">
        <f>IFERROR(lifespans_all!O87*DTE_mission_minutes!O9,"-")</f>
        <v>0</v>
      </c>
      <c r="O88" s="116">
        <f>IFERROR(lifespans_all!P87*DTE_mission_minutes!P9,"-")</f>
        <v>0</v>
      </c>
      <c r="P88" s="116">
        <f>IFERROR(lifespans_all!Q87*DTE_mission_minutes!Q9,"-")</f>
        <v>0</v>
      </c>
      <c r="Q88" s="116">
        <f>IFERROR(lifespans_all!R87*DTE_mission_minutes!R9,"-")</f>
        <v>0</v>
      </c>
      <c r="R88" s="116">
        <f>IFERROR(lifespans_all!S87*DTE_mission_minutes!S9,"-")</f>
        <v>0</v>
      </c>
      <c r="S88" s="116">
        <f>IFERROR(lifespans_all!T87*DTE_mission_minutes!T9,"-")</f>
        <v>0</v>
      </c>
      <c r="T88" s="116">
        <f>IFERROR(lifespans_all!U87*DTE_mission_minutes!U9,"-")</f>
        <v>0</v>
      </c>
      <c r="U88" s="116">
        <f>IFERROR(lifespans_all!V87*DTE_mission_minutes!V9,"-")</f>
        <v>0</v>
      </c>
      <c r="V88" s="116">
        <f>IFERROR(lifespans_all!W87*DTE_mission_minutes!W9,"-")</f>
        <v>0</v>
      </c>
    </row>
    <row r="89" spans="1:22" x14ac:dyDescent="0.25">
      <c r="A89" s="44" t="s">
        <v>69</v>
      </c>
      <c r="B89" s="51" t="s">
        <v>58</v>
      </c>
      <c r="C89" s="116">
        <f>IFERROR(lifespans_all!D88*DTE_mission_minutes!D10,"-")</f>
        <v>1178.5658305555555</v>
      </c>
      <c r="D89" s="116">
        <f>IFERROR(lifespans_all!E88*DTE_mission_minutes!E10,"-")</f>
        <v>779.39891388888896</v>
      </c>
      <c r="E89" s="116">
        <f>IFERROR(lifespans_all!F88*DTE_mission_minutes!F10,"-")</f>
        <v>4.2386111111111111</v>
      </c>
      <c r="F89" s="116">
        <f>IFERROR(lifespans_all!G88*DTE_mission_minutes!G10,"-")</f>
        <v>871.54136999999992</v>
      </c>
      <c r="G89" s="116">
        <f>IFERROR(lifespans_all!H88*DTE_mission_minutes!H10,"-")</f>
        <v>871.54136999999992</v>
      </c>
      <c r="H89" s="116">
        <f>IFERROR(lifespans_all!I88*DTE_mission_minutes!I10,"-")</f>
        <v>871.54136999999992</v>
      </c>
      <c r="I89" s="116">
        <f>IFERROR(lifespans_all!J88*DTE_mission_minutes!J10,"-")</f>
        <v>871.54136999999992</v>
      </c>
      <c r="J89" s="116">
        <f>IFERROR(lifespans_all!K88*DTE_mission_minutes!K10,"-")</f>
        <v>871.54136999999992</v>
      </c>
      <c r="K89" s="116">
        <f>IFERROR(lifespans_all!L88*DTE_mission_minutes!L10,"-")</f>
        <v>871.54136999999992</v>
      </c>
      <c r="L89" s="116">
        <f>IFERROR(lifespans_all!M88*DTE_mission_minutes!M10,"-")</f>
        <v>871.54136999999992</v>
      </c>
      <c r="M89" s="116">
        <f>IFERROR(lifespans_all!N88*DTE_mission_minutes!N10,"-")</f>
        <v>0</v>
      </c>
      <c r="N89" s="116">
        <f>IFERROR(lifespans_all!O88*DTE_mission_minutes!O10,"-")</f>
        <v>0</v>
      </c>
      <c r="O89" s="116">
        <f>IFERROR(lifespans_all!P88*DTE_mission_minutes!P10,"-")</f>
        <v>0</v>
      </c>
      <c r="P89" s="116">
        <f>IFERROR(lifespans_all!Q88*DTE_mission_minutes!Q10,"-")</f>
        <v>0</v>
      </c>
      <c r="Q89" s="116">
        <f>IFERROR(lifespans_all!R88*DTE_mission_minutes!R10,"-")</f>
        <v>0</v>
      </c>
      <c r="R89" s="116">
        <f>IFERROR(lifespans_all!S88*DTE_mission_minutes!S10,"-")</f>
        <v>0</v>
      </c>
      <c r="S89" s="116">
        <f>IFERROR(lifespans_all!T88*DTE_mission_minutes!T10,"-")</f>
        <v>0</v>
      </c>
      <c r="T89" s="116">
        <f>IFERROR(lifespans_all!U88*DTE_mission_minutes!U10,"-")</f>
        <v>0</v>
      </c>
      <c r="U89" s="116">
        <f>IFERROR(lifespans_all!V88*DTE_mission_minutes!V10,"-")</f>
        <v>0</v>
      </c>
      <c r="V89" s="116">
        <f>IFERROR(lifespans_all!W88*DTE_mission_minutes!W10,"-")</f>
        <v>0</v>
      </c>
    </row>
    <row r="90" spans="1:22" x14ac:dyDescent="0.25">
      <c r="A90" s="44" t="s">
        <v>70</v>
      </c>
      <c r="B90" s="51" t="s">
        <v>57</v>
      </c>
      <c r="C90" s="116">
        <f>IFERROR(lifespans_all!D89*DTE_mission_minutes!D11,"-")</f>
        <v>721.11352444444435</v>
      </c>
      <c r="D90" s="116">
        <f>IFERROR(lifespans_all!E89*DTE_mission_minutes!E11,"-")</f>
        <v>721.11352444444435</v>
      </c>
      <c r="E90" s="116">
        <f>IFERROR(lifespans_all!F89*DTE_mission_minutes!F11,"-")</f>
        <v>721.11352444444435</v>
      </c>
      <c r="F90" s="116">
        <f>IFERROR(lifespans_all!G89*DTE_mission_minutes!G11,"-")</f>
        <v>721.11352444444435</v>
      </c>
      <c r="G90" s="116">
        <f>IFERROR(lifespans_all!H89*DTE_mission_minutes!H11,"-")</f>
        <v>721.11352444444435</v>
      </c>
      <c r="H90" s="116">
        <f>IFERROR(lifespans_all!I89*DTE_mission_minutes!I11,"-")</f>
        <v>721.11352444444435</v>
      </c>
      <c r="I90" s="116">
        <f>IFERROR(lifespans_all!J89*DTE_mission_minutes!J11,"-")</f>
        <v>721.11352444444435</v>
      </c>
      <c r="J90" s="116">
        <f>IFERROR(lifespans_all!K89*DTE_mission_minutes!K11,"-")</f>
        <v>721.11352444444435</v>
      </c>
      <c r="K90" s="116">
        <f>IFERROR(lifespans_all!L89*DTE_mission_minutes!L11,"-")</f>
        <v>721.11352444444435</v>
      </c>
      <c r="L90" s="116">
        <f>IFERROR(lifespans_all!M89*DTE_mission_minutes!M11,"-")</f>
        <v>721.11352444444435</v>
      </c>
      <c r="M90" s="116">
        <f>IFERROR(lifespans_all!N89*DTE_mission_minutes!N11,"-")</f>
        <v>721.11352444444435</v>
      </c>
      <c r="N90" s="116">
        <f>IFERROR(lifespans_all!O89*DTE_mission_minutes!O11,"-")</f>
        <v>721.11352444444435</v>
      </c>
      <c r="O90" s="116">
        <f>IFERROR(lifespans_all!P89*DTE_mission_minutes!P11,"-")</f>
        <v>721.11352444444435</v>
      </c>
      <c r="P90" s="116">
        <f>IFERROR(lifespans_all!Q89*DTE_mission_minutes!Q11,"-")</f>
        <v>721.11352444444435</v>
      </c>
      <c r="Q90" s="116">
        <f>IFERROR(lifespans_all!R89*DTE_mission_minutes!R11,"-")</f>
        <v>721.11352444444435</v>
      </c>
      <c r="R90" s="116">
        <f>IFERROR(lifespans_all!S89*DTE_mission_minutes!S11,"-")</f>
        <v>721.11352444444435</v>
      </c>
      <c r="S90" s="116">
        <f>IFERROR(lifespans_all!T89*DTE_mission_minutes!T11,"-")</f>
        <v>721.11352444444435</v>
      </c>
      <c r="T90" s="116">
        <f>IFERROR(lifespans_all!U89*DTE_mission_minutes!U11,"-")</f>
        <v>721.11352444444435</v>
      </c>
      <c r="U90" s="116">
        <f>IFERROR(lifespans_all!V89*DTE_mission_minutes!V11,"-")</f>
        <v>721.11352444444435</v>
      </c>
      <c r="V90" s="116">
        <f>IFERROR(lifespans_all!W89*DTE_mission_minutes!W11,"-")</f>
        <v>721.11352444444435</v>
      </c>
    </row>
    <row r="91" spans="1:22" x14ac:dyDescent="0.25">
      <c r="A91" s="44" t="s">
        <v>71</v>
      </c>
      <c r="B91" s="50" t="s">
        <v>58</v>
      </c>
      <c r="C91" s="116">
        <f>IFERROR(lifespans_all!D90*DTE_mission_minutes!D12,"-")</f>
        <v>171572.29579277776</v>
      </c>
      <c r="D91" s="116">
        <f>IFERROR(lifespans_all!E90*DTE_mission_minutes!E12,"-")</f>
        <v>171572.29579277776</v>
      </c>
      <c r="E91" s="116">
        <f>IFERROR(lifespans_all!F90*DTE_mission_minutes!F12,"-")</f>
        <v>171572.29579277776</v>
      </c>
      <c r="F91" s="116">
        <f>IFERROR(lifespans_all!G90*DTE_mission_minutes!G12,"-")</f>
        <v>171572.29579277776</v>
      </c>
      <c r="G91" s="116">
        <f>IFERROR(lifespans_all!H90*DTE_mission_minutes!H12,"-")</f>
        <v>171572.29579277776</v>
      </c>
      <c r="H91" s="116">
        <f>IFERROR(lifespans_all!I90*DTE_mission_minutes!I12,"-")</f>
        <v>171572.29579277776</v>
      </c>
      <c r="I91" s="116">
        <f>IFERROR(lifespans_all!J90*DTE_mission_minutes!J12,"-")</f>
        <v>171572.29579277776</v>
      </c>
      <c r="J91" s="116">
        <f>IFERROR(lifespans_all!K90*DTE_mission_minutes!K12,"-")</f>
        <v>171572.29579277776</v>
      </c>
      <c r="K91" s="116">
        <f>IFERROR(lifespans_all!L90*DTE_mission_minutes!L12,"-")</f>
        <v>171572.29579277776</v>
      </c>
      <c r="L91" s="116">
        <f>IFERROR(lifespans_all!M90*DTE_mission_minutes!M12,"-")</f>
        <v>171572.29579277776</v>
      </c>
      <c r="M91" s="116">
        <f>IFERROR(lifespans_all!N90*DTE_mission_minutes!N12,"-")</f>
        <v>171572.29579277776</v>
      </c>
      <c r="N91" s="116">
        <f>IFERROR(lifespans_all!O90*DTE_mission_minutes!O12,"-")</f>
        <v>171572.29579277776</v>
      </c>
      <c r="O91" s="116">
        <f>IFERROR(lifespans_all!P90*DTE_mission_minutes!P12,"-")</f>
        <v>171572.29579277776</v>
      </c>
      <c r="P91" s="116">
        <f>IFERROR(lifespans_all!Q90*DTE_mission_minutes!Q12,"-")</f>
        <v>171572.29579277776</v>
      </c>
      <c r="Q91" s="116">
        <f>IFERROR(lifespans_all!R90*DTE_mission_minutes!R12,"-")</f>
        <v>171572.29579277776</v>
      </c>
      <c r="R91" s="116">
        <f>IFERROR(lifespans_all!S90*DTE_mission_minutes!S12,"-")</f>
        <v>171572.29579277776</v>
      </c>
      <c r="S91" s="116">
        <f>IFERROR(lifespans_all!T90*DTE_mission_minutes!T12,"-")</f>
        <v>171572.29579277776</v>
      </c>
      <c r="T91" s="116">
        <f>IFERROR(lifespans_all!U90*DTE_mission_minutes!U12,"-")</f>
        <v>171572.29579277776</v>
      </c>
      <c r="U91" s="116">
        <f>IFERROR(lifespans_all!V90*DTE_mission_minutes!V12,"-")</f>
        <v>171572.29579277776</v>
      </c>
      <c r="V91" s="116">
        <f>IFERROR(lifespans_all!W90*DTE_mission_minutes!W12,"-")</f>
        <v>171572.29579277776</v>
      </c>
    </row>
    <row r="92" spans="1:22" x14ac:dyDescent="0.25">
      <c r="A92" s="44" t="s">
        <v>81</v>
      </c>
      <c r="B92" s="52" t="s">
        <v>63</v>
      </c>
      <c r="C92" s="116" t="str">
        <f>IFERROR(lifespans_all!D91*DTE_mission_minutes!D13,"-")</f>
        <v>-</v>
      </c>
      <c r="D92" s="116" t="str">
        <f>IFERROR(lifespans_all!E91*DTE_mission_minutes!E13,"-")</f>
        <v>-</v>
      </c>
      <c r="E92" s="116" t="str">
        <f>IFERROR(lifespans_all!F91*DTE_mission_minutes!F13,"-")</f>
        <v>-</v>
      </c>
      <c r="F92" s="116" t="str">
        <f>IFERROR(lifespans_all!G91*DTE_mission_minutes!G13,"-")</f>
        <v>-</v>
      </c>
      <c r="G92" s="116" t="str">
        <f>IFERROR(lifespans_all!H91*DTE_mission_minutes!H13,"-")</f>
        <v>-</v>
      </c>
      <c r="H92" s="116" t="str">
        <f>IFERROR(lifespans_all!I91*DTE_mission_minutes!I13,"-")</f>
        <v>-</v>
      </c>
      <c r="I92" s="116" t="str">
        <f>IFERROR(lifespans_all!J91*DTE_mission_minutes!J13,"-")</f>
        <v>-</v>
      </c>
      <c r="J92" s="116" t="str">
        <f>IFERROR(lifespans_all!K91*DTE_mission_minutes!K13,"-")</f>
        <v>-</v>
      </c>
      <c r="K92" s="116" t="str">
        <f>IFERROR(lifespans_all!L91*DTE_mission_minutes!L13,"-")</f>
        <v>-</v>
      </c>
      <c r="L92" s="116" t="str">
        <f>IFERROR(lifespans_all!M91*DTE_mission_minutes!M13,"-")</f>
        <v>-</v>
      </c>
      <c r="M92" s="116" t="str">
        <f>IFERROR(lifespans_all!N91*DTE_mission_minutes!N13,"-")</f>
        <v>-</v>
      </c>
      <c r="N92" s="116" t="str">
        <f>IFERROR(lifespans_all!O91*DTE_mission_minutes!O13,"-")</f>
        <v>-</v>
      </c>
      <c r="O92" s="116" t="str">
        <f>IFERROR(lifespans_all!P91*DTE_mission_minutes!P13,"-")</f>
        <v>-</v>
      </c>
      <c r="P92" s="116" t="str">
        <f>IFERROR(lifespans_all!Q91*DTE_mission_minutes!Q13,"-")</f>
        <v>-</v>
      </c>
      <c r="Q92" s="116" t="str">
        <f>IFERROR(lifespans_all!R91*DTE_mission_minutes!R13,"-")</f>
        <v>-</v>
      </c>
      <c r="R92" s="116" t="str">
        <f>IFERROR(lifespans_all!S91*DTE_mission_minutes!S13,"-")</f>
        <v>-</v>
      </c>
      <c r="S92" s="116" t="str">
        <f>IFERROR(lifespans_all!T91*DTE_mission_minutes!T13,"-")</f>
        <v>-</v>
      </c>
      <c r="T92" s="116" t="str">
        <f>IFERROR(lifespans_all!U91*DTE_mission_minutes!U13,"-")</f>
        <v>-</v>
      </c>
      <c r="U92" s="116" t="str">
        <f>IFERROR(lifespans_all!V91*DTE_mission_minutes!V13,"-")</f>
        <v>-</v>
      </c>
      <c r="V92" s="116" t="str">
        <f>IFERROR(lifespans_all!W91*DTE_mission_minutes!W13,"-")</f>
        <v>-</v>
      </c>
    </row>
    <row r="93" spans="1:22" x14ac:dyDescent="0.25">
      <c r="A93" s="44" t="s">
        <v>34</v>
      </c>
      <c r="B93" s="45" t="s">
        <v>56</v>
      </c>
      <c r="C93" s="116">
        <f>IFERROR(lifespans_all!D92*DTE_mission_minutes!D14,"-")</f>
        <v>851.36055555555549</v>
      </c>
      <c r="D93" s="116">
        <f>IFERROR(lifespans_all!E92*DTE_mission_minutes!E14,"-")</f>
        <v>921.41561944444436</v>
      </c>
      <c r="E93" s="116">
        <f>IFERROR(lifespans_all!F92*DTE_mission_minutes!F14,"-")</f>
        <v>793.34499999999991</v>
      </c>
      <c r="F93" s="116">
        <f>IFERROR(lifespans_all!G92*DTE_mission_minutes!G14,"-")</f>
        <v>796.60534611111109</v>
      </c>
      <c r="G93" s="116">
        <f>IFERROR(lifespans_all!H92*DTE_mission_minutes!H14,"-")</f>
        <v>796.60534611111109</v>
      </c>
      <c r="H93" s="116">
        <f>IFERROR(lifespans_all!I92*DTE_mission_minutes!I14,"-")</f>
        <v>796.60534611111109</v>
      </c>
      <c r="I93" s="116">
        <f>IFERROR(lifespans_all!J92*DTE_mission_minutes!J14,"-")</f>
        <v>796.60534611111109</v>
      </c>
      <c r="J93" s="116">
        <f>IFERROR(lifespans_all!K92*DTE_mission_minutes!K14,"-")</f>
        <v>0</v>
      </c>
      <c r="K93" s="116">
        <f>IFERROR(lifespans_all!L92*DTE_mission_minutes!L14,"-")</f>
        <v>0</v>
      </c>
      <c r="L93" s="116">
        <f>IFERROR(lifespans_all!M92*DTE_mission_minutes!M14,"-")</f>
        <v>0</v>
      </c>
      <c r="M93" s="116">
        <f>IFERROR(lifespans_all!N92*DTE_mission_minutes!N14,"-")</f>
        <v>0</v>
      </c>
      <c r="N93" s="116">
        <f>IFERROR(lifespans_all!O92*DTE_mission_minutes!O14,"-")</f>
        <v>0</v>
      </c>
      <c r="O93" s="116">
        <f>IFERROR(lifespans_all!P92*DTE_mission_minutes!P14,"-")</f>
        <v>0</v>
      </c>
      <c r="P93" s="116">
        <f>IFERROR(lifespans_all!Q92*DTE_mission_minutes!Q14,"-")</f>
        <v>0</v>
      </c>
      <c r="Q93" s="116">
        <f>IFERROR(lifespans_all!R92*DTE_mission_minutes!R14,"-")</f>
        <v>0</v>
      </c>
      <c r="R93" s="116">
        <f>IFERROR(lifespans_all!S92*DTE_mission_minutes!S14,"-")</f>
        <v>0</v>
      </c>
      <c r="S93" s="116">
        <f>IFERROR(lifespans_all!T92*DTE_mission_minutes!T14,"-")</f>
        <v>0</v>
      </c>
      <c r="T93" s="116">
        <f>IFERROR(lifespans_all!U92*DTE_mission_minutes!U14,"-")</f>
        <v>0</v>
      </c>
      <c r="U93" s="116">
        <f>IFERROR(lifespans_all!V92*DTE_mission_minutes!V14,"-")</f>
        <v>0</v>
      </c>
      <c r="V93" s="116">
        <f>IFERROR(lifespans_all!W92*DTE_mission_minutes!W14,"-")</f>
        <v>0</v>
      </c>
    </row>
    <row r="94" spans="1:22" x14ac:dyDescent="0.25">
      <c r="A94" s="56" t="s">
        <v>82</v>
      </c>
      <c r="B94" s="45" t="s">
        <v>55</v>
      </c>
      <c r="C94" s="116">
        <f>IFERROR(lifespans_all!D93*DTE_mission_minutes!D15,"-")</f>
        <v>2140.4341038095235</v>
      </c>
      <c r="D94" s="116">
        <f>IFERROR(lifespans_all!E93*DTE_mission_minutes!E15,"-")</f>
        <v>2140.4341038095235</v>
      </c>
      <c r="E94" s="116">
        <f>IFERROR(lifespans_all!F93*DTE_mission_minutes!F15,"-")</f>
        <v>2140.4341038095235</v>
      </c>
      <c r="F94" s="116">
        <f>IFERROR(lifespans_all!G93*DTE_mission_minutes!G15,"-")</f>
        <v>2140.4341038095235</v>
      </c>
      <c r="G94" s="116">
        <f>IFERROR(lifespans_all!H93*DTE_mission_minutes!H15,"-")</f>
        <v>2140.4341038095235</v>
      </c>
      <c r="H94" s="116">
        <f>IFERROR(lifespans_all!I93*DTE_mission_minutes!I15,"-")</f>
        <v>2140.4341038095235</v>
      </c>
      <c r="I94" s="116">
        <f>IFERROR(lifespans_all!J93*DTE_mission_minutes!J15,"-")</f>
        <v>2140.4341038095235</v>
      </c>
      <c r="J94" s="116">
        <f>IFERROR(lifespans_all!K93*DTE_mission_minutes!K15,"-")</f>
        <v>2140.4341038095235</v>
      </c>
      <c r="K94" s="116">
        <f>IFERROR(lifespans_all!L93*DTE_mission_minutes!L15,"-")</f>
        <v>2140.4341038095235</v>
      </c>
      <c r="L94" s="116">
        <f>IFERROR(lifespans_all!M93*DTE_mission_minutes!M15,"-")</f>
        <v>2140.4341038095235</v>
      </c>
      <c r="M94" s="116">
        <f>IFERROR(lifespans_all!N93*DTE_mission_minutes!N15,"-")</f>
        <v>2140.4341038095235</v>
      </c>
      <c r="N94" s="116">
        <f>IFERROR(lifespans_all!O93*DTE_mission_minutes!O15,"-")</f>
        <v>2140.4341038095235</v>
      </c>
      <c r="O94" s="116">
        <f>IFERROR(lifespans_all!P93*DTE_mission_minutes!P15,"-")</f>
        <v>2140.4341038095235</v>
      </c>
      <c r="P94" s="116">
        <f>IFERROR(lifespans_all!Q93*DTE_mission_minutes!Q15,"-")</f>
        <v>2140.4341038095235</v>
      </c>
      <c r="Q94" s="116">
        <f>IFERROR(lifespans_all!R93*DTE_mission_minutes!R15,"-")</f>
        <v>2140.4341038095235</v>
      </c>
      <c r="R94" s="116">
        <f>IFERROR(lifespans_all!S93*DTE_mission_minutes!S15,"-")</f>
        <v>2140.4341038095235</v>
      </c>
      <c r="S94" s="116">
        <f>IFERROR(lifespans_all!T93*DTE_mission_minutes!T15,"-")</f>
        <v>2140.4341038095235</v>
      </c>
      <c r="T94" s="116">
        <f>IFERROR(lifespans_all!U93*DTE_mission_minutes!U15,"-")</f>
        <v>2140.4341038095235</v>
      </c>
      <c r="U94" s="116">
        <f>IFERROR(lifespans_all!V93*DTE_mission_minutes!V15,"-")</f>
        <v>2140.4341038095235</v>
      </c>
      <c r="V94" s="116">
        <f>IFERROR(lifespans_all!W93*DTE_mission_minutes!W15,"-")</f>
        <v>2140.4341038095235</v>
      </c>
    </row>
    <row r="95" spans="1:22" x14ac:dyDescent="0.25">
      <c r="A95" s="56" t="s">
        <v>83</v>
      </c>
      <c r="B95" s="45" t="s">
        <v>55</v>
      </c>
      <c r="C95" s="116">
        <f>IFERROR(lifespans_all!D94*DTE_mission_minutes!D16,"-")</f>
        <v>2140.4341038095235</v>
      </c>
      <c r="D95" s="116">
        <f>IFERROR(lifespans_all!E94*DTE_mission_minutes!E16,"-")</f>
        <v>2140.4341038095235</v>
      </c>
      <c r="E95" s="116">
        <f>IFERROR(lifespans_all!F94*DTE_mission_minutes!F16,"-")</f>
        <v>2140.4341038095235</v>
      </c>
      <c r="F95" s="116">
        <f>IFERROR(lifespans_all!G94*DTE_mission_minutes!G16,"-")</f>
        <v>2140.4341038095235</v>
      </c>
      <c r="G95" s="116">
        <f>IFERROR(lifespans_all!H94*DTE_mission_minutes!H16,"-")</f>
        <v>2140.4341038095235</v>
      </c>
      <c r="H95" s="116">
        <f>IFERROR(lifespans_all!I94*DTE_mission_minutes!I16,"-")</f>
        <v>2140.4341038095235</v>
      </c>
      <c r="I95" s="116">
        <f>IFERROR(lifespans_all!J94*DTE_mission_minutes!J16,"-")</f>
        <v>2140.4341038095235</v>
      </c>
      <c r="J95" s="116">
        <f>IFERROR(lifespans_all!K94*DTE_mission_minutes!K16,"-")</f>
        <v>2140.4341038095235</v>
      </c>
      <c r="K95" s="116">
        <f>IFERROR(lifespans_all!L94*DTE_mission_minutes!L16,"-")</f>
        <v>2140.4341038095235</v>
      </c>
      <c r="L95" s="116">
        <f>IFERROR(lifespans_all!M94*DTE_mission_minutes!M16,"-")</f>
        <v>2140.4341038095235</v>
      </c>
      <c r="M95" s="116">
        <f>IFERROR(lifespans_all!N94*DTE_mission_minutes!N16,"-")</f>
        <v>2140.4341038095235</v>
      </c>
      <c r="N95" s="116">
        <f>IFERROR(lifespans_all!O94*DTE_mission_minutes!O16,"-")</f>
        <v>2140.4341038095235</v>
      </c>
      <c r="O95" s="116">
        <f>IFERROR(lifespans_all!P94*DTE_mission_minutes!P16,"-")</f>
        <v>2140.4341038095235</v>
      </c>
      <c r="P95" s="116">
        <f>IFERROR(lifespans_all!Q94*DTE_mission_minutes!Q16,"-")</f>
        <v>2140.4341038095235</v>
      </c>
      <c r="Q95" s="116">
        <f>IFERROR(lifespans_all!R94*DTE_mission_minutes!R16,"-")</f>
        <v>2140.4341038095235</v>
      </c>
      <c r="R95" s="116">
        <f>IFERROR(lifespans_all!S94*DTE_mission_minutes!S16,"-")</f>
        <v>2140.4341038095235</v>
      </c>
      <c r="S95" s="116">
        <f>IFERROR(lifespans_all!T94*DTE_mission_minutes!T16,"-")</f>
        <v>2140.4341038095235</v>
      </c>
      <c r="T95" s="116">
        <f>IFERROR(lifespans_all!U94*DTE_mission_minutes!U16,"-")</f>
        <v>2140.4341038095235</v>
      </c>
      <c r="U95" s="116">
        <f>IFERROR(lifespans_all!V94*DTE_mission_minutes!V16,"-")</f>
        <v>2140.4341038095235</v>
      </c>
      <c r="V95" s="116">
        <f>IFERROR(lifespans_all!W94*DTE_mission_minutes!W16,"-")</f>
        <v>2140.4341038095235</v>
      </c>
    </row>
    <row r="96" spans="1:22" x14ac:dyDescent="0.25">
      <c r="A96" s="56" t="s">
        <v>84</v>
      </c>
      <c r="B96" s="45" t="s">
        <v>55</v>
      </c>
      <c r="C96" s="116">
        <f>IFERROR(lifespans_all!D95*DTE_mission_minutes!D17,"-")</f>
        <v>2140.4341038095235</v>
      </c>
      <c r="D96" s="116">
        <f>IFERROR(lifespans_all!E95*DTE_mission_minutes!E17,"-")</f>
        <v>2140.4341038095235</v>
      </c>
      <c r="E96" s="116">
        <f>IFERROR(lifespans_all!F95*DTE_mission_minutes!F17,"-")</f>
        <v>2140.4341038095235</v>
      </c>
      <c r="F96" s="116">
        <f>IFERROR(lifespans_all!G95*DTE_mission_minutes!G17,"-")</f>
        <v>2140.4341038095235</v>
      </c>
      <c r="G96" s="116">
        <f>IFERROR(lifespans_all!H95*DTE_mission_minutes!H17,"-")</f>
        <v>2140.4341038095235</v>
      </c>
      <c r="H96" s="116">
        <f>IFERROR(lifespans_all!I95*DTE_mission_minutes!I17,"-")</f>
        <v>2140.4341038095235</v>
      </c>
      <c r="I96" s="116">
        <f>IFERROR(lifespans_all!J95*DTE_mission_minutes!J17,"-")</f>
        <v>2140.4341038095235</v>
      </c>
      <c r="J96" s="116">
        <f>IFERROR(lifespans_all!K95*DTE_mission_minutes!K17,"-")</f>
        <v>2140.4341038095235</v>
      </c>
      <c r="K96" s="116">
        <f>IFERROR(lifespans_all!L95*DTE_mission_minutes!L17,"-")</f>
        <v>2140.4341038095235</v>
      </c>
      <c r="L96" s="116">
        <f>IFERROR(lifespans_all!M95*DTE_mission_minutes!M17,"-")</f>
        <v>2140.4341038095235</v>
      </c>
      <c r="M96" s="116">
        <f>IFERROR(lifespans_all!N95*DTE_mission_minutes!N17,"-")</f>
        <v>2140.4341038095235</v>
      </c>
      <c r="N96" s="116">
        <f>IFERROR(lifespans_all!O95*DTE_mission_minutes!O17,"-")</f>
        <v>2140.4341038095235</v>
      </c>
      <c r="O96" s="116">
        <f>IFERROR(lifespans_all!P95*DTE_mission_minutes!P17,"-")</f>
        <v>2140.4341038095235</v>
      </c>
      <c r="P96" s="116">
        <f>IFERROR(lifespans_all!Q95*DTE_mission_minutes!Q17,"-")</f>
        <v>2140.4341038095235</v>
      </c>
      <c r="Q96" s="116">
        <f>IFERROR(lifespans_all!R95*DTE_mission_minutes!R17,"-")</f>
        <v>2140.4341038095235</v>
      </c>
      <c r="R96" s="116">
        <f>IFERROR(lifespans_all!S95*DTE_mission_minutes!S17,"-")</f>
        <v>2140.4341038095235</v>
      </c>
      <c r="S96" s="116">
        <f>IFERROR(lifespans_all!T95*DTE_mission_minutes!T17,"-")</f>
        <v>2140.4341038095235</v>
      </c>
      <c r="T96" s="116">
        <f>IFERROR(lifespans_all!U95*DTE_mission_minutes!U17,"-")</f>
        <v>2140.4341038095235</v>
      </c>
      <c r="U96" s="116">
        <f>IFERROR(lifespans_all!V95*DTE_mission_minutes!V17,"-")</f>
        <v>2140.4341038095235</v>
      </c>
      <c r="V96" s="116">
        <f>IFERROR(lifespans_all!W95*DTE_mission_minutes!W17,"-")</f>
        <v>2140.4341038095235</v>
      </c>
    </row>
    <row r="97" spans="1:22" x14ac:dyDescent="0.25">
      <c r="A97" s="56" t="s">
        <v>85</v>
      </c>
      <c r="B97" s="45" t="s">
        <v>55</v>
      </c>
      <c r="C97" s="116">
        <f>IFERROR(lifespans_all!D96*DTE_mission_minutes!D18,"-")</f>
        <v>2140.4341038095235</v>
      </c>
      <c r="D97" s="116">
        <f>IFERROR(lifespans_all!E96*DTE_mission_minutes!E18,"-")</f>
        <v>2140.4341038095235</v>
      </c>
      <c r="E97" s="116">
        <f>IFERROR(lifespans_all!F96*DTE_mission_minutes!F18,"-")</f>
        <v>2140.4341038095235</v>
      </c>
      <c r="F97" s="116">
        <f>IFERROR(lifespans_all!G96*DTE_mission_minutes!G18,"-")</f>
        <v>2140.4341038095235</v>
      </c>
      <c r="G97" s="116">
        <f>IFERROR(lifespans_all!H96*DTE_mission_minutes!H18,"-")</f>
        <v>2140.4341038095235</v>
      </c>
      <c r="H97" s="116">
        <f>IFERROR(lifespans_all!I96*DTE_mission_minutes!I18,"-")</f>
        <v>2140.4341038095235</v>
      </c>
      <c r="I97" s="116">
        <f>IFERROR(lifespans_all!J96*DTE_mission_minutes!J18,"-")</f>
        <v>2140.4341038095235</v>
      </c>
      <c r="J97" s="116">
        <f>IFERROR(lifespans_all!K96*DTE_mission_minutes!K18,"-")</f>
        <v>2140.4341038095235</v>
      </c>
      <c r="K97" s="116">
        <f>IFERROR(lifespans_all!L96*DTE_mission_minutes!L18,"-")</f>
        <v>2140.4341038095235</v>
      </c>
      <c r="L97" s="116">
        <f>IFERROR(lifespans_all!M96*DTE_mission_minutes!M18,"-")</f>
        <v>2140.4341038095235</v>
      </c>
      <c r="M97" s="116">
        <f>IFERROR(lifespans_all!N96*DTE_mission_minutes!N18,"-")</f>
        <v>2140.4341038095235</v>
      </c>
      <c r="N97" s="116">
        <f>IFERROR(lifespans_all!O96*DTE_mission_minutes!O18,"-")</f>
        <v>2140.4341038095235</v>
      </c>
      <c r="O97" s="116">
        <f>IFERROR(lifespans_all!P96*DTE_mission_minutes!P18,"-")</f>
        <v>2140.4341038095235</v>
      </c>
      <c r="P97" s="116">
        <f>IFERROR(lifespans_all!Q96*DTE_mission_minutes!Q18,"-")</f>
        <v>2140.4341038095235</v>
      </c>
      <c r="Q97" s="116">
        <f>IFERROR(lifespans_all!R96*DTE_mission_minutes!R18,"-")</f>
        <v>2140.4341038095235</v>
      </c>
      <c r="R97" s="116">
        <f>IFERROR(lifespans_all!S96*DTE_mission_minutes!S18,"-")</f>
        <v>2140.4341038095235</v>
      </c>
      <c r="S97" s="116">
        <f>IFERROR(lifespans_all!T96*DTE_mission_minutes!T18,"-")</f>
        <v>2140.4341038095235</v>
      </c>
      <c r="T97" s="116">
        <f>IFERROR(lifespans_all!U96*DTE_mission_minutes!U18,"-")</f>
        <v>2140.4341038095235</v>
      </c>
      <c r="U97" s="116">
        <f>IFERROR(lifespans_all!V96*DTE_mission_minutes!V18,"-")</f>
        <v>2140.4341038095235</v>
      </c>
      <c r="V97" s="116">
        <f>IFERROR(lifespans_all!W96*DTE_mission_minutes!W18,"-")</f>
        <v>2140.4341038095235</v>
      </c>
    </row>
    <row r="98" spans="1:22" x14ac:dyDescent="0.25">
      <c r="A98" s="44" t="s">
        <v>35</v>
      </c>
      <c r="B98" s="45" t="s">
        <v>56</v>
      </c>
      <c r="C98" s="116">
        <f>IFERROR(lifespans_all!D97*DTE_mission_minutes!D19,"-")</f>
        <v>3121.1464916666664</v>
      </c>
      <c r="D98" s="116">
        <f>IFERROR(lifespans_all!E97*DTE_mission_minutes!E19,"-")</f>
        <v>3157.8943527777778</v>
      </c>
      <c r="E98" s="116">
        <f>IFERROR(lifespans_all!F97*DTE_mission_minutes!F19,"-")</f>
        <v>2937.5030555555554</v>
      </c>
      <c r="F98" s="116">
        <f>IFERROR(lifespans_all!G97*DTE_mission_minutes!G19,"-")</f>
        <v>3137.9728877777775</v>
      </c>
      <c r="G98" s="116">
        <f>IFERROR(lifespans_all!H97*DTE_mission_minutes!H19,"-")</f>
        <v>3137.9728877777775</v>
      </c>
      <c r="H98" s="116">
        <f>IFERROR(lifespans_all!I97*DTE_mission_minutes!I19,"-")</f>
        <v>3137.9728877777775</v>
      </c>
      <c r="I98" s="116">
        <f>IFERROR(lifespans_all!J97*DTE_mission_minutes!J19,"-")</f>
        <v>3137.9728877777775</v>
      </c>
      <c r="J98" s="116">
        <f>IFERROR(lifespans_all!K97*DTE_mission_minutes!K19,"-")</f>
        <v>3137.9728877777775</v>
      </c>
      <c r="K98" s="116">
        <f>IFERROR(lifespans_all!L97*DTE_mission_minutes!L19,"-")</f>
        <v>3137.9728877777775</v>
      </c>
      <c r="L98" s="116">
        <f>IFERROR(lifespans_all!M97*DTE_mission_minutes!M19,"-")</f>
        <v>3137.9728877777775</v>
      </c>
      <c r="M98" s="116">
        <f>IFERROR(lifespans_all!N97*DTE_mission_minutes!N19,"-")</f>
        <v>3137.9728877777775</v>
      </c>
      <c r="N98" s="116">
        <f>IFERROR(lifespans_all!O97*DTE_mission_minutes!O19,"-")</f>
        <v>3137.9728877777775</v>
      </c>
      <c r="O98" s="116">
        <f>IFERROR(lifespans_all!P97*DTE_mission_minutes!P19,"-")</f>
        <v>3137.9728877777775</v>
      </c>
      <c r="P98" s="116">
        <f>IFERROR(lifespans_all!Q97*DTE_mission_minutes!Q19,"-")</f>
        <v>3137.9728877777775</v>
      </c>
      <c r="Q98" s="116">
        <f>IFERROR(lifespans_all!R97*DTE_mission_minutes!R19,"-")</f>
        <v>3137.9728877777775</v>
      </c>
      <c r="R98" s="116">
        <f>IFERROR(lifespans_all!S97*DTE_mission_minutes!S19,"-")</f>
        <v>3137.9728877777775</v>
      </c>
      <c r="S98" s="116">
        <f>IFERROR(lifespans_all!T97*DTE_mission_minutes!T19,"-")</f>
        <v>3137.9728877777775</v>
      </c>
      <c r="T98" s="116">
        <f>IFERROR(lifespans_all!U97*DTE_mission_minutes!U19,"-")</f>
        <v>3137.9728877777775</v>
      </c>
      <c r="U98" s="116">
        <f>IFERROR(lifespans_all!V97*DTE_mission_minutes!V19,"-")</f>
        <v>3137.9728877777775</v>
      </c>
      <c r="V98" s="116">
        <f>IFERROR(lifespans_all!W97*DTE_mission_minutes!W19,"-")</f>
        <v>3137.9728877777775</v>
      </c>
    </row>
    <row r="99" spans="1:22" x14ac:dyDescent="0.25">
      <c r="A99" s="44" t="s">
        <v>36</v>
      </c>
      <c r="B99" s="45" t="s">
        <v>56</v>
      </c>
      <c r="C99" s="116">
        <f>IFERROR(lifespans_all!D98*DTE_mission_minutes!D20,"-")</f>
        <v>3653.0924999999997</v>
      </c>
      <c r="D99" s="116">
        <f>IFERROR(lifespans_all!E98*DTE_mission_minutes!E20,"-")</f>
        <v>3468.0533333333337</v>
      </c>
      <c r="E99" s="116">
        <f>IFERROR(lifespans_all!F98*DTE_mission_minutes!F20,"-")</f>
        <v>3224.0014777777778</v>
      </c>
      <c r="F99" s="116">
        <f>IFERROR(lifespans_all!G98*DTE_mission_minutes!G20,"-")</f>
        <v>3454.7784394444448</v>
      </c>
      <c r="G99" s="116">
        <f>IFERROR(lifespans_all!H98*DTE_mission_minutes!H20,"-")</f>
        <v>3454.7784394444448</v>
      </c>
      <c r="H99" s="116">
        <f>IFERROR(lifespans_all!I98*DTE_mission_minutes!I20,"-")</f>
        <v>0</v>
      </c>
      <c r="I99" s="116">
        <f>IFERROR(lifespans_all!J98*DTE_mission_minutes!J20,"-")</f>
        <v>0</v>
      </c>
      <c r="J99" s="116">
        <f>IFERROR(lifespans_all!K98*DTE_mission_minutes!K20,"-")</f>
        <v>0</v>
      </c>
      <c r="K99" s="116">
        <f>IFERROR(lifespans_all!L98*DTE_mission_minutes!L20,"-")</f>
        <v>0</v>
      </c>
      <c r="L99" s="116">
        <f>IFERROR(lifespans_all!M98*DTE_mission_minutes!M20,"-")</f>
        <v>0</v>
      </c>
      <c r="M99" s="116">
        <f>IFERROR(lifespans_all!N98*DTE_mission_minutes!N20,"-")</f>
        <v>0</v>
      </c>
      <c r="N99" s="116">
        <f>IFERROR(lifespans_all!O98*DTE_mission_minutes!O20,"-")</f>
        <v>0</v>
      </c>
      <c r="O99" s="116">
        <f>IFERROR(lifespans_all!P98*DTE_mission_minutes!P20,"-")</f>
        <v>0</v>
      </c>
      <c r="P99" s="116">
        <f>IFERROR(lifespans_all!Q98*DTE_mission_minutes!Q20,"-")</f>
        <v>0</v>
      </c>
      <c r="Q99" s="116">
        <f>IFERROR(lifespans_all!R98*DTE_mission_minutes!R20,"-")</f>
        <v>0</v>
      </c>
      <c r="R99" s="116">
        <f>IFERROR(lifespans_all!S98*DTE_mission_minutes!S20,"-")</f>
        <v>0</v>
      </c>
      <c r="S99" s="116">
        <f>IFERROR(lifespans_all!T98*DTE_mission_minutes!T20,"-")</f>
        <v>0</v>
      </c>
      <c r="T99" s="116">
        <f>IFERROR(lifespans_all!U98*DTE_mission_minutes!U20,"-")</f>
        <v>0</v>
      </c>
      <c r="U99" s="116">
        <f>IFERROR(lifespans_all!V98*DTE_mission_minutes!V20,"-")</f>
        <v>0</v>
      </c>
      <c r="V99" s="116">
        <f>IFERROR(lifespans_all!W98*DTE_mission_minutes!W20,"-")</f>
        <v>0</v>
      </c>
    </row>
    <row r="100" spans="1:22" x14ac:dyDescent="0.25">
      <c r="A100" s="44" t="s">
        <v>39</v>
      </c>
      <c r="B100" s="57" t="s">
        <v>57</v>
      </c>
      <c r="C100" s="116">
        <f>IFERROR(lifespans_all!D99*DTE_mission_minutes!D21,"-")</f>
        <v>0</v>
      </c>
      <c r="D100" s="116">
        <f>IFERROR(lifespans_all!E99*DTE_mission_minutes!E21,"-")</f>
        <v>0</v>
      </c>
      <c r="E100" s="116">
        <f>IFERROR(lifespans_all!F99*DTE_mission_minutes!F21,"-")</f>
        <v>0</v>
      </c>
      <c r="F100" s="116">
        <f>IFERROR(lifespans_all!G99*DTE_mission_minutes!G21,"-")</f>
        <v>0</v>
      </c>
      <c r="G100" s="116">
        <f>IFERROR(lifespans_all!H99*DTE_mission_minutes!H21,"-")</f>
        <v>0</v>
      </c>
      <c r="H100" s="116">
        <f>IFERROR(lifespans_all!I99*DTE_mission_minutes!I21,"-")</f>
        <v>0</v>
      </c>
      <c r="I100" s="116">
        <f>IFERROR(lifespans_all!J99*DTE_mission_minutes!J21,"-")</f>
        <v>0</v>
      </c>
      <c r="J100" s="116">
        <f>IFERROR(lifespans_all!K99*DTE_mission_minutes!K21,"-")</f>
        <v>0</v>
      </c>
      <c r="K100" s="116">
        <f>IFERROR(lifespans_all!L99*DTE_mission_minutes!L21,"-")</f>
        <v>0</v>
      </c>
      <c r="L100" s="116">
        <f>IFERROR(lifespans_all!M99*DTE_mission_minutes!M21,"-")</f>
        <v>0</v>
      </c>
      <c r="M100" s="116">
        <f>IFERROR(lifespans_all!N99*DTE_mission_minutes!N21,"-")</f>
        <v>0</v>
      </c>
      <c r="N100" s="116">
        <f>IFERROR(lifespans_all!O99*DTE_mission_minutes!O21,"-")</f>
        <v>0</v>
      </c>
      <c r="O100" s="116">
        <f>IFERROR(lifespans_all!P99*DTE_mission_minutes!P21,"-")</f>
        <v>0</v>
      </c>
      <c r="P100" s="116">
        <f>IFERROR(lifespans_all!Q99*DTE_mission_minutes!Q21,"-")</f>
        <v>0</v>
      </c>
      <c r="Q100" s="116">
        <f>IFERROR(lifespans_all!R99*DTE_mission_minutes!R21,"-")</f>
        <v>0</v>
      </c>
      <c r="R100" s="116">
        <f>IFERROR(lifespans_all!S99*DTE_mission_minutes!S21,"-")</f>
        <v>0</v>
      </c>
      <c r="S100" s="116">
        <f>IFERROR(lifespans_all!T99*DTE_mission_minutes!T21,"-")</f>
        <v>0</v>
      </c>
      <c r="T100" s="116">
        <f>IFERROR(lifespans_all!U99*DTE_mission_minutes!U21,"-")</f>
        <v>0</v>
      </c>
      <c r="U100" s="116">
        <f>IFERROR(lifespans_all!V99*DTE_mission_minutes!V21,"-")</f>
        <v>0</v>
      </c>
      <c r="V100" s="116">
        <f>IFERROR(lifespans_all!W99*DTE_mission_minutes!W21,"-")</f>
        <v>0</v>
      </c>
    </row>
    <row r="101" spans="1:22" x14ac:dyDescent="0.25">
      <c r="A101" s="44" t="s">
        <v>72</v>
      </c>
      <c r="B101" s="45" t="s">
        <v>56</v>
      </c>
      <c r="C101" s="116">
        <f>IFERROR(lifespans_all!D100*DTE_mission_minutes!D22,"-")</f>
        <v>133409.35004928565</v>
      </c>
      <c r="D101" s="116">
        <f>IFERROR(lifespans_all!E100*DTE_mission_minutes!E22,"-")</f>
        <v>133409.35004928565</v>
      </c>
      <c r="E101" s="116">
        <f>IFERROR(lifespans_all!F100*DTE_mission_minutes!F22,"-")</f>
        <v>133409.35004928565</v>
      </c>
      <c r="F101" s="116">
        <f>IFERROR(lifespans_all!G100*DTE_mission_minutes!G22,"-")</f>
        <v>133409.35004928565</v>
      </c>
      <c r="G101" s="116">
        <f>IFERROR(lifespans_all!H100*DTE_mission_minutes!H22,"-")</f>
        <v>133409.35004928565</v>
      </c>
      <c r="H101" s="116">
        <f>IFERROR(lifespans_all!I100*DTE_mission_minutes!I22,"-")</f>
        <v>0</v>
      </c>
      <c r="I101" s="116">
        <f>IFERROR(lifespans_all!J100*DTE_mission_minutes!J22,"-")</f>
        <v>0</v>
      </c>
      <c r="J101" s="116">
        <f>IFERROR(lifespans_all!K100*DTE_mission_minutes!K22,"-")</f>
        <v>0</v>
      </c>
      <c r="K101" s="116">
        <f>IFERROR(lifespans_all!L100*DTE_mission_minutes!L22,"-")</f>
        <v>0</v>
      </c>
      <c r="L101" s="116">
        <f>IFERROR(lifespans_all!M100*DTE_mission_minutes!M22,"-")</f>
        <v>0</v>
      </c>
      <c r="M101" s="116">
        <f>IFERROR(lifespans_all!N100*DTE_mission_minutes!N22,"-")</f>
        <v>0</v>
      </c>
      <c r="N101" s="116">
        <f>IFERROR(lifespans_all!O100*DTE_mission_minutes!O22,"-")</f>
        <v>0</v>
      </c>
      <c r="O101" s="116">
        <f>IFERROR(lifespans_all!P100*DTE_mission_minutes!P22,"-")</f>
        <v>0</v>
      </c>
      <c r="P101" s="116">
        <f>IFERROR(lifespans_all!Q100*DTE_mission_minutes!Q22,"-")</f>
        <v>0</v>
      </c>
      <c r="Q101" s="116">
        <f>IFERROR(lifespans_all!R100*DTE_mission_minutes!R22,"-")</f>
        <v>0</v>
      </c>
      <c r="R101" s="116">
        <f>IFERROR(lifespans_all!S100*DTE_mission_minutes!S22,"-")</f>
        <v>0</v>
      </c>
      <c r="S101" s="116">
        <f>IFERROR(lifespans_all!T100*DTE_mission_minutes!T22,"-")</f>
        <v>0</v>
      </c>
      <c r="T101" s="116">
        <f>IFERROR(lifespans_all!U100*DTE_mission_minutes!U22,"-")</f>
        <v>0</v>
      </c>
      <c r="U101" s="116">
        <f>IFERROR(lifespans_all!V100*DTE_mission_minutes!V22,"-")</f>
        <v>0</v>
      </c>
      <c r="V101" s="116">
        <f>IFERROR(lifespans_all!W100*DTE_mission_minutes!W22,"-")</f>
        <v>0</v>
      </c>
    </row>
    <row r="102" spans="1:22" x14ac:dyDescent="0.25">
      <c r="A102" s="44" t="s">
        <v>37</v>
      </c>
      <c r="B102" s="45" t="s">
        <v>56</v>
      </c>
      <c r="C102" s="116">
        <f>IFERROR(lifespans_all!D101*DTE_mission_minutes!D23,"-")</f>
        <v>21.986611111111113</v>
      </c>
      <c r="D102" s="116">
        <f>IFERROR(lifespans_all!E101*DTE_mission_minutes!E23,"-")</f>
        <v>1.1333333333333333</v>
      </c>
      <c r="E102" s="116">
        <f>IFERROR(lifespans_all!F101*DTE_mission_minutes!F23,"-")</f>
        <v>3.7333333333333334</v>
      </c>
      <c r="F102" s="116">
        <f>IFERROR(lifespans_all!G101*DTE_mission_minutes!G23,"-")</f>
        <v>23.303841111111115</v>
      </c>
      <c r="G102" s="116">
        <f>IFERROR(lifespans_all!H101*DTE_mission_minutes!H23,"-")</f>
        <v>0</v>
      </c>
      <c r="H102" s="116">
        <f>IFERROR(lifespans_all!I101*DTE_mission_minutes!I23,"-")</f>
        <v>0</v>
      </c>
      <c r="I102" s="116">
        <f>IFERROR(lifespans_all!J101*DTE_mission_minutes!J23,"-")</f>
        <v>0</v>
      </c>
      <c r="J102" s="116">
        <f>IFERROR(lifespans_all!K101*DTE_mission_minutes!K23,"-")</f>
        <v>0</v>
      </c>
      <c r="K102" s="116">
        <f>IFERROR(lifespans_all!L101*DTE_mission_minutes!L23,"-")</f>
        <v>0</v>
      </c>
      <c r="L102" s="116">
        <f>IFERROR(lifespans_all!M101*DTE_mission_minutes!M23,"-")</f>
        <v>0</v>
      </c>
      <c r="M102" s="116">
        <f>IFERROR(lifespans_all!N101*DTE_mission_minutes!N23,"-")</f>
        <v>0</v>
      </c>
      <c r="N102" s="116">
        <f>IFERROR(lifespans_all!O101*DTE_mission_minutes!O23,"-")</f>
        <v>0</v>
      </c>
      <c r="O102" s="116">
        <f>IFERROR(lifespans_all!P101*DTE_mission_minutes!P23,"-")</f>
        <v>0</v>
      </c>
      <c r="P102" s="116">
        <f>IFERROR(lifespans_all!Q101*DTE_mission_minutes!Q23,"-")</f>
        <v>0</v>
      </c>
      <c r="Q102" s="116">
        <f>IFERROR(lifespans_all!R101*DTE_mission_minutes!R23,"-")</f>
        <v>0</v>
      </c>
      <c r="R102" s="116">
        <f>IFERROR(lifespans_all!S101*DTE_mission_minutes!S23,"-")</f>
        <v>0</v>
      </c>
      <c r="S102" s="116">
        <f>IFERROR(lifespans_all!T101*DTE_mission_minutes!T23,"-")</f>
        <v>0</v>
      </c>
      <c r="T102" s="116">
        <f>IFERROR(lifespans_all!U101*DTE_mission_minutes!U23,"-")</f>
        <v>0</v>
      </c>
      <c r="U102" s="116">
        <f>IFERROR(lifespans_all!V101*DTE_mission_minutes!V23,"-")</f>
        <v>0</v>
      </c>
      <c r="V102" s="116">
        <f>IFERROR(lifespans_all!W101*DTE_mission_minutes!W23,"-")</f>
        <v>0</v>
      </c>
    </row>
    <row r="103" spans="1:22" x14ac:dyDescent="0.25">
      <c r="A103" s="111" t="s">
        <v>38</v>
      </c>
      <c r="B103" s="112" t="s">
        <v>58</v>
      </c>
      <c r="C103" s="116">
        <f>IFERROR(lifespans_all!D102*DTE_mission_minutes!D24,"-")</f>
        <v>7757.52</v>
      </c>
      <c r="D103" s="116">
        <f>IFERROR(lifespans_all!E102*DTE_mission_minutes!E24,"-")</f>
        <v>7884.0724999999993</v>
      </c>
      <c r="E103" s="116">
        <f>IFERROR(lifespans_all!F102*DTE_mission_minutes!F24,"-")</f>
        <v>7411.0455555555554</v>
      </c>
      <c r="F103" s="116">
        <f>IFERROR(lifespans_all!G102*DTE_mission_minutes!G24,"-")</f>
        <v>7749.4853583333334</v>
      </c>
      <c r="G103" s="116">
        <f>IFERROR(lifespans_all!H102*DTE_mission_minutes!H24,"-")</f>
        <v>7749.4853583333334</v>
      </c>
      <c r="H103" s="116">
        <f>IFERROR(lifespans_all!I102*DTE_mission_minutes!I24,"-")</f>
        <v>7749.4853583333334</v>
      </c>
      <c r="I103" s="116">
        <f>IFERROR(lifespans_all!J102*DTE_mission_minutes!J24,"-")</f>
        <v>7749.4853583333334</v>
      </c>
      <c r="J103" s="116">
        <f>IFERROR(lifespans_all!K102*DTE_mission_minutes!K24,"-")</f>
        <v>7749.4853583333334</v>
      </c>
      <c r="K103" s="116">
        <f>IFERROR(lifespans_all!L102*DTE_mission_minutes!L24,"-")</f>
        <v>7749.4853583333334</v>
      </c>
      <c r="L103" s="116">
        <f>IFERROR(lifespans_all!M102*DTE_mission_minutes!M24,"-")</f>
        <v>7749.4853583333334</v>
      </c>
      <c r="M103" s="116">
        <f>IFERROR(lifespans_all!N102*DTE_mission_minutes!N24,"-")</f>
        <v>0</v>
      </c>
      <c r="N103" s="116">
        <f>IFERROR(lifespans_all!O102*DTE_mission_minutes!O24,"-")</f>
        <v>0</v>
      </c>
      <c r="O103" s="116">
        <f>IFERROR(lifespans_all!P102*DTE_mission_minutes!P24,"-")</f>
        <v>0</v>
      </c>
      <c r="P103" s="116">
        <f>IFERROR(lifespans_all!Q102*DTE_mission_minutes!Q24,"-")</f>
        <v>0</v>
      </c>
      <c r="Q103" s="116">
        <f>IFERROR(lifespans_all!R102*DTE_mission_minutes!R24,"-")</f>
        <v>0</v>
      </c>
      <c r="R103" s="116">
        <f>IFERROR(lifespans_all!S102*DTE_mission_minutes!S24,"-")</f>
        <v>0</v>
      </c>
      <c r="S103" s="116">
        <f>IFERROR(lifespans_all!T102*DTE_mission_minutes!T24,"-")</f>
        <v>0</v>
      </c>
      <c r="T103" s="116">
        <f>IFERROR(lifespans_all!U102*DTE_mission_minutes!U24,"-")</f>
        <v>0</v>
      </c>
      <c r="U103" s="116">
        <f>IFERROR(lifespans_all!V102*DTE_mission_minutes!V24,"-")</f>
        <v>0</v>
      </c>
      <c r="V103" s="116">
        <f>IFERROR(lifespans_all!W102*DTE_mission_minutes!W24,"-")</f>
        <v>0</v>
      </c>
    </row>
    <row r="104" spans="1:22" x14ac:dyDescent="0.25">
      <c r="A104" s="44" t="s">
        <v>40</v>
      </c>
      <c r="B104" s="45" t="s">
        <v>59</v>
      </c>
      <c r="C104" s="116">
        <f>IFERROR(lifespans_all!D103*DTE_mission_minutes!D25,"-")</f>
        <v>0</v>
      </c>
      <c r="D104" s="116">
        <f>IFERROR(lifespans_all!E103*DTE_mission_minutes!E25,"-")</f>
        <v>0</v>
      </c>
      <c r="E104" s="116">
        <f>IFERROR(lifespans_all!F103*DTE_mission_minutes!F25,"-")</f>
        <v>0</v>
      </c>
      <c r="F104" s="116">
        <f>IFERROR(lifespans_all!G103*DTE_mission_minutes!G25,"-")</f>
        <v>0</v>
      </c>
      <c r="G104" s="116">
        <f>IFERROR(lifespans_all!H103*DTE_mission_minutes!H25,"-")</f>
        <v>0</v>
      </c>
      <c r="H104" s="116">
        <f>IFERROR(lifespans_all!I103*DTE_mission_minutes!I25,"-")</f>
        <v>0</v>
      </c>
      <c r="I104" s="116">
        <f>IFERROR(lifespans_all!J103*DTE_mission_minutes!J25,"-")</f>
        <v>0</v>
      </c>
      <c r="J104" s="116">
        <f>IFERROR(lifespans_all!K103*DTE_mission_minutes!K25,"-")</f>
        <v>0</v>
      </c>
      <c r="K104" s="116">
        <f>IFERROR(lifespans_all!L103*DTE_mission_minutes!L25,"-")</f>
        <v>0</v>
      </c>
      <c r="L104" s="116">
        <f>IFERROR(lifespans_all!M103*DTE_mission_minutes!M25,"-")</f>
        <v>0</v>
      </c>
      <c r="M104" s="116">
        <f>IFERROR(lifespans_all!N103*DTE_mission_minutes!N25,"-")</f>
        <v>0</v>
      </c>
      <c r="N104" s="116">
        <f>IFERROR(lifespans_all!O103*DTE_mission_minutes!O25,"-")</f>
        <v>0</v>
      </c>
      <c r="O104" s="116">
        <f>IFERROR(lifespans_all!P103*DTE_mission_minutes!P25,"-")</f>
        <v>0</v>
      </c>
      <c r="P104" s="116">
        <f>IFERROR(lifespans_all!Q103*DTE_mission_minutes!Q25,"-")</f>
        <v>0</v>
      </c>
      <c r="Q104" s="116">
        <f>IFERROR(lifespans_all!R103*DTE_mission_minutes!R25,"-")</f>
        <v>0</v>
      </c>
      <c r="R104" s="116">
        <f>IFERROR(lifespans_all!S103*DTE_mission_minutes!S25,"-")</f>
        <v>0</v>
      </c>
      <c r="S104" s="116">
        <f>IFERROR(lifespans_all!T103*DTE_mission_minutes!T25,"-")</f>
        <v>0</v>
      </c>
      <c r="T104" s="116">
        <f>IFERROR(lifespans_all!U103*DTE_mission_minutes!U25,"-")</f>
        <v>0</v>
      </c>
      <c r="U104" s="116">
        <f>IFERROR(lifespans_all!V103*DTE_mission_minutes!V25,"-")</f>
        <v>0</v>
      </c>
      <c r="V104" s="116">
        <f>IFERROR(lifespans_all!W103*DTE_mission_minutes!W25,"-")</f>
        <v>0</v>
      </c>
    </row>
    <row r="105" spans="1:22" x14ac:dyDescent="0.25">
      <c r="A105" s="44" t="s">
        <v>73</v>
      </c>
      <c r="B105" s="45" t="s">
        <v>56</v>
      </c>
      <c r="C105" s="116">
        <f>IFERROR(lifespans_all!D104*DTE_mission_minutes!D26,"-")</f>
        <v>133409.35004928565</v>
      </c>
      <c r="D105" s="116">
        <f>IFERROR(lifespans_all!E104*DTE_mission_minutes!E26,"-")</f>
        <v>0</v>
      </c>
      <c r="E105" s="116">
        <f>IFERROR(lifespans_all!F104*DTE_mission_minutes!F26,"-")</f>
        <v>0</v>
      </c>
      <c r="F105" s="116">
        <f>IFERROR(lifespans_all!G104*DTE_mission_minutes!G26,"-")</f>
        <v>0</v>
      </c>
      <c r="G105" s="116">
        <f>IFERROR(lifespans_all!H104*DTE_mission_minutes!H26,"-")</f>
        <v>0</v>
      </c>
      <c r="H105" s="116">
        <f>IFERROR(lifespans_all!I104*DTE_mission_minutes!I26,"-")</f>
        <v>0</v>
      </c>
      <c r="I105" s="116">
        <f>IFERROR(lifespans_all!J104*DTE_mission_minutes!J26,"-")</f>
        <v>0</v>
      </c>
      <c r="J105" s="116">
        <f>IFERROR(lifespans_all!K104*DTE_mission_minutes!K26,"-")</f>
        <v>0</v>
      </c>
      <c r="K105" s="116">
        <f>IFERROR(lifespans_all!L104*DTE_mission_minutes!L26,"-")</f>
        <v>0</v>
      </c>
      <c r="L105" s="116">
        <f>IFERROR(lifespans_all!M104*DTE_mission_minutes!M26,"-")</f>
        <v>0</v>
      </c>
      <c r="M105" s="116">
        <f>IFERROR(lifespans_all!N104*DTE_mission_minutes!N26,"-")</f>
        <v>0</v>
      </c>
      <c r="N105" s="116">
        <f>IFERROR(lifespans_all!O104*DTE_mission_minutes!O26,"-")</f>
        <v>0</v>
      </c>
      <c r="O105" s="116">
        <f>IFERROR(lifespans_all!P104*DTE_mission_minutes!P26,"-")</f>
        <v>0</v>
      </c>
      <c r="P105" s="116">
        <f>IFERROR(lifespans_all!Q104*DTE_mission_minutes!Q26,"-")</f>
        <v>0</v>
      </c>
      <c r="Q105" s="116">
        <f>IFERROR(lifespans_all!R104*DTE_mission_minutes!R26,"-")</f>
        <v>0</v>
      </c>
      <c r="R105" s="116">
        <f>IFERROR(lifespans_all!S104*DTE_mission_minutes!S26,"-")</f>
        <v>0</v>
      </c>
      <c r="S105" s="116">
        <f>IFERROR(lifespans_all!T104*DTE_mission_minutes!T26,"-")</f>
        <v>0</v>
      </c>
      <c r="T105" s="116">
        <f>IFERROR(lifespans_all!U104*DTE_mission_minutes!U26,"-")</f>
        <v>0</v>
      </c>
      <c r="U105" s="116">
        <f>IFERROR(lifespans_all!V104*DTE_mission_minutes!V26,"-")</f>
        <v>0</v>
      </c>
      <c r="V105" s="116">
        <f>IFERROR(lifespans_all!W104*DTE_mission_minutes!W26,"-")</f>
        <v>0</v>
      </c>
    </row>
    <row r="106" spans="1:22" x14ac:dyDescent="0.25">
      <c r="A106" s="44" t="s">
        <v>74</v>
      </c>
      <c r="B106" s="45" t="s">
        <v>56</v>
      </c>
      <c r="C106" s="116">
        <f>IFERROR(lifespans_all!D105*DTE_mission_minutes!D27,"-")</f>
        <v>133409.35004928565</v>
      </c>
      <c r="D106" s="116">
        <f>IFERROR(lifespans_all!E105*DTE_mission_minutes!E27,"-")</f>
        <v>133409.35004928565</v>
      </c>
      <c r="E106" s="116">
        <f>IFERROR(lifespans_all!F105*DTE_mission_minutes!F27,"-")</f>
        <v>133409.35004928565</v>
      </c>
      <c r="F106" s="116">
        <f>IFERROR(lifespans_all!G105*DTE_mission_minutes!G27,"-")</f>
        <v>0</v>
      </c>
      <c r="G106" s="116">
        <f>IFERROR(lifespans_all!H105*DTE_mission_minutes!H27,"-")</f>
        <v>0</v>
      </c>
      <c r="H106" s="116">
        <f>IFERROR(lifespans_all!I105*DTE_mission_minutes!I27,"-")</f>
        <v>0</v>
      </c>
      <c r="I106" s="116">
        <f>IFERROR(lifespans_all!J105*DTE_mission_minutes!J27,"-")</f>
        <v>0</v>
      </c>
      <c r="J106" s="116">
        <f>IFERROR(lifespans_all!K105*DTE_mission_minutes!K27,"-")</f>
        <v>0</v>
      </c>
      <c r="K106" s="116">
        <f>IFERROR(lifespans_all!L105*DTE_mission_minutes!L27,"-")</f>
        <v>0</v>
      </c>
      <c r="L106" s="116">
        <f>IFERROR(lifespans_all!M105*DTE_mission_minutes!M27,"-")</f>
        <v>0</v>
      </c>
      <c r="M106" s="116">
        <f>IFERROR(lifespans_all!N105*DTE_mission_minutes!N27,"-")</f>
        <v>0</v>
      </c>
      <c r="N106" s="116">
        <f>IFERROR(lifespans_all!O105*DTE_mission_minutes!O27,"-")</f>
        <v>0</v>
      </c>
      <c r="O106" s="116">
        <f>IFERROR(lifespans_all!P105*DTE_mission_minutes!P27,"-")</f>
        <v>0</v>
      </c>
      <c r="P106" s="116">
        <f>IFERROR(lifespans_all!Q105*DTE_mission_minutes!Q27,"-")</f>
        <v>0</v>
      </c>
      <c r="Q106" s="116">
        <f>IFERROR(lifespans_all!R105*DTE_mission_minutes!R27,"-")</f>
        <v>0</v>
      </c>
      <c r="R106" s="116">
        <f>IFERROR(lifespans_all!S105*DTE_mission_minutes!S27,"-")</f>
        <v>0</v>
      </c>
      <c r="S106" s="116">
        <f>IFERROR(lifespans_all!T105*DTE_mission_minutes!T27,"-")</f>
        <v>0</v>
      </c>
      <c r="T106" s="116">
        <f>IFERROR(lifespans_all!U105*DTE_mission_minutes!U27,"-")</f>
        <v>0</v>
      </c>
      <c r="U106" s="116">
        <f>IFERROR(lifespans_all!V105*DTE_mission_minutes!V27,"-")</f>
        <v>0</v>
      </c>
      <c r="V106" s="116">
        <f>IFERROR(lifespans_all!W105*DTE_mission_minutes!W27,"-")</f>
        <v>0</v>
      </c>
    </row>
    <row r="107" spans="1:22" x14ac:dyDescent="0.25">
      <c r="A107" s="44" t="s">
        <v>75</v>
      </c>
      <c r="B107" s="45" t="s">
        <v>56</v>
      </c>
      <c r="C107" s="116">
        <f>IFERROR(lifespans_all!D106*DTE_mission_minutes!D28,"-")</f>
        <v>133409.35004928565</v>
      </c>
      <c r="D107" s="116">
        <f>IFERROR(lifespans_all!E106*DTE_mission_minutes!E28,"-")</f>
        <v>133409.35004928565</v>
      </c>
      <c r="E107" s="116">
        <f>IFERROR(lifespans_all!F106*DTE_mission_minutes!F28,"-")</f>
        <v>133409.35004928565</v>
      </c>
      <c r="F107" s="116">
        <f>IFERROR(lifespans_all!G106*DTE_mission_minutes!G28,"-")</f>
        <v>133409.35004928565</v>
      </c>
      <c r="G107" s="116">
        <f>IFERROR(lifespans_all!H106*DTE_mission_minutes!H28,"-")</f>
        <v>133409.35004928565</v>
      </c>
      <c r="H107" s="116">
        <f>IFERROR(lifespans_all!I106*DTE_mission_minutes!I28,"-")</f>
        <v>133409.35004928565</v>
      </c>
      <c r="I107" s="116">
        <f>IFERROR(lifespans_all!J106*DTE_mission_minutes!J28,"-")</f>
        <v>0</v>
      </c>
      <c r="J107" s="116">
        <f>IFERROR(lifespans_all!K106*DTE_mission_minutes!K28,"-")</f>
        <v>0</v>
      </c>
      <c r="K107" s="116">
        <f>IFERROR(lifespans_all!L106*DTE_mission_minutes!L28,"-")</f>
        <v>0</v>
      </c>
      <c r="L107" s="116">
        <f>IFERROR(lifespans_all!M106*DTE_mission_minutes!M28,"-")</f>
        <v>0</v>
      </c>
      <c r="M107" s="116">
        <f>IFERROR(lifespans_all!N106*DTE_mission_minutes!N28,"-")</f>
        <v>0</v>
      </c>
      <c r="N107" s="116">
        <f>IFERROR(lifespans_all!O106*DTE_mission_minutes!O28,"-")</f>
        <v>0</v>
      </c>
      <c r="O107" s="116">
        <f>IFERROR(lifespans_all!P106*DTE_mission_minutes!P28,"-")</f>
        <v>0</v>
      </c>
      <c r="P107" s="116">
        <f>IFERROR(lifespans_all!Q106*DTE_mission_minutes!Q28,"-")</f>
        <v>0</v>
      </c>
      <c r="Q107" s="116">
        <f>IFERROR(lifespans_all!R106*DTE_mission_minutes!R28,"-")</f>
        <v>0</v>
      </c>
      <c r="R107" s="116">
        <f>IFERROR(lifespans_all!S106*DTE_mission_minutes!S28,"-")</f>
        <v>0</v>
      </c>
      <c r="S107" s="116">
        <f>IFERROR(lifespans_all!T106*DTE_mission_minutes!T28,"-")</f>
        <v>0</v>
      </c>
      <c r="T107" s="116">
        <f>IFERROR(lifespans_all!U106*DTE_mission_minutes!U28,"-")</f>
        <v>0</v>
      </c>
      <c r="U107" s="116">
        <f>IFERROR(lifespans_all!V106*DTE_mission_minutes!V28,"-")</f>
        <v>0</v>
      </c>
      <c r="V107" s="116">
        <f>IFERROR(lifespans_all!W106*DTE_mission_minutes!W28,"-")</f>
        <v>0</v>
      </c>
    </row>
    <row r="108" spans="1:22" x14ac:dyDescent="0.25">
      <c r="A108" s="44" t="s">
        <v>41</v>
      </c>
      <c r="B108" s="51" t="s">
        <v>60</v>
      </c>
      <c r="C108" s="116">
        <f>IFERROR(lifespans_all!D107*DTE_mission_minutes!D29,"-")</f>
        <v>89453.837836666688</v>
      </c>
      <c r="D108" s="116">
        <f>IFERROR(lifespans_all!E107*DTE_mission_minutes!E29,"-")</f>
        <v>89453.837836666688</v>
      </c>
      <c r="E108" s="116">
        <f>IFERROR(lifespans_all!F107*DTE_mission_minutes!F29,"-")</f>
        <v>89453.837836666688</v>
      </c>
      <c r="F108" s="116">
        <f>IFERROR(lifespans_all!G107*DTE_mission_minutes!G29,"-")</f>
        <v>89453.837836666688</v>
      </c>
      <c r="G108" s="116">
        <f>IFERROR(lifespans_all!H107*DTE_mission_minutes!H29,"-")</f>
        <v>89453.837836666688</v>
      </c>
      <c r="H108" s="116">
        <f>IFERROR(lifespans_all!I107*DTE_mission_minutes!I29,"-")</f>
        <v>89453.837836666688</v>
      </c>
      <c r="I108" s="116">
        <f>IFERROR(lifespans_all!J107*DTE_mission_minutes!J29,"-")</f>
        <v>89453.837836666688</v>
      </c>
      <c r="J108" s="116">
        <f>IFERROR(lifespans_all!K107*DTE_mission_minutes!K29,"-")</f>
        <v>89453.837836666688</v>
      </c>
      <c r="K108" s="116">
        <f>IFERROR(lifespans_all!L107*DTE_mission_minutes!L29,"-")</f>
        <v>89453.837836666688</v>
      </c>
      <c r="L108" s="116">
        <f>IFERROR(lifespans_all!M107*DTE_mission_minutes!M29,"-")</f>
        <v>89453.837836666688</v>
      </c>
      <c r="M108" s="116">
        <f>IFERROR(lifespans_all!N107*DTE_mission_minutes!N29,"-")</f>
        <v>89453.837836666688</v>
      </c>
      <c r="N108" s="116">
        <f>IFERROR(lifespans_all!O107*DTE_mission_minutes!O29,"-")</f>
        <v>89453.837836666688</v>
      </c>
      <c r="O108" s="116">
        <f>IFERROR(lifespans_all!P107*DTE_mission_minutes!P29,"-")</f>
        <v>89453.837836666688</v>
      </c>
      <c r="P108" s="116">
        <f>IFERROR(lifespans_all!Q107*DTE_mission_minutes!Q29,"-")</f>
        <v>89453.837836666688</v>
      </c>
      <c r="Q108" s="116">
        <f>IFERROR(lifespans_all!R107*DTE_mission_minutes!R29,"-")</f>
        <v>89453.837836666688</v>
      </c>
      <c r="R108" s="116">
        <f>IFERROR(lifespans_all!S107*DTE_mission_minutes!S29,"-")</f>
        <v>89453.837836666688</v>
      </c>
      <c r="S108" s="116">
        <f>IFERROR(lifespans_all!T107*DTE_mission_minutes!T29,"-")</f>
        <v>89453.837836666688</v>
      </c>
      <c r="T108" s="116">
        <f>IFERROR(lifespans_all!U107*DTE_mission_minutes!U29,"-")</f>
        <v>89453.837836666688</v>
      </c>
      <c r="U108" s="116">
        <f>IFERROR(lifespans_all!V107*DTE_mission_minutes!V29,"-")</f>
        <v>89453.837836666688</v>
      </c>
      <c r="V108" s="116">
        <f>IFERROR(lifespans_all!W107*DTE_mission_minutes!W29,"-")</f>
        <v>89453.837836666688</v>
      </c>
    </row>
    <row r="109" spans="1:22" x14ac:dyDescent="0.25">
      <c r="A109" s="44" t="s">
        <v>76</v>
      </c>
      <c r="B109" s="51" t="s">
        <v>57</v>
      </c>
      <c r="C109" s="116">
        <f>IFERROR(lifespans_all!D108*DTE_mission_minutes!D30,"-")</f>
        <v>721.11352444444435</v>
      </c>
      <c r="D109" s="116">
        <f>IFERROR(lifespans_all!E108*DTE_mission_minutes!E30,"-")</f>
        <v>721.11352444444435</v>
      </c>
      <c r="E109" s="116">
        <f>IFERROR(lifespans_all!F108*DTE_mission_minutes!F30,"-")</f>
        <v>721.11352444444435</v>
      </c>
      <c r="F109" s="116">
        <f>IFERROR(lifespans_all!G108*DTE_mission_minutes!G30,"-")</f>
        <v>721.11352444444435</v>
      </c>
      <c r="G109" s="116">
        <f>IFERROR(lifespans_all!H108*DTE_mission_minutes!H30,"-")</f>
        <v>721.11352444444435</v>
      </c>
      <c r="H109" s="116">
        <f>IFERROR(lifespans_all!I108*DTE_mission_minutes!I30,"-")</f>
        <v>721.11352444444435</v>
      </c>
      <c r="I109" s="116">
        <f>IFERROR(lifespans_all!J108*DTE_mission_minutes!J30,"-")</f>
        <v>721.11352444444435</v>
      </c>
      <c r="J109" s="116">
        <f>IFERROR(lifespans_all!K108*DTE_mission_minutes!K30,"-")</f>
        <v>721.11352444444435</v>
      </c>
      <c r="K109" s="116">
        <f>IFERROR(lifespans_all!L108*DTE_mission_minutes!L30,"-")</f>
        <v>721.11352444444435</v>
      </c>
      <c r="L109" s="116">
        <f>IFERROR(lifespans_all!M108*DTE_mission_minutes!M30,"-")</f>
        <v>721.11352444444435</v>
      </c>
      <c r="M109" s="116">
        <f>IFERROR(lifespans_all!N108*DTE_mission_minutes!N30,"-")</f>
        <v>721.11352444444435</v>
      </c>
      <c r="N109" s="116">
        <f>IFERROR(lifespans_all!O108*DTE_mission_minutes!O30,"-")</f>
        <v>721.11352444444435</v>
      </c>
      <c r="O109" s="116">
        <f>IFERROR(lifespans_all!P108*DTE_mission_minutes!P30,"-")</f>
        <v>721.11352444444435</v>
      </c>
      <c r="P109" s="116">
        <f>IFERROR(lifespans_all!Q108*DTE_mission_minutes!Q30,"-")</f>
        <v>721.11352444444435</v>
      </c>
      <c r="Q109" s="116">
        <f>IFERROR(lifespans_all!R108*DTE_mission_minutes!R30,"-")</f>
        <v>721.11352444444435</v>
      </c>
      <c r="R109" s="116">
        <f>IFERROR(lifespans_all!S108*DTE_mission_minutes!S30,"-")</f>
        <v>721.11352444444435</v>
      </c>
      <c r="S109" s="116">
        <f>IFERROR(lifespans_all!T108*DTE_mission_minutes!T30,"-")</f>
        <v>721.11352444444435</v>
      </c>
      <c r="T109" s="116">
        <f>IFERROR(lifespans_all!U108*DTE_mission_minutes!U30,"-")</f>
        <v>721.11352444444435</v>
      </c>
      <c r="U109" s="116">
        <f>IFERROR(lifespans_all!V108*DTE_mission_minutes!V30,"-")</f>
        <v>721.11352444444435</v>
      </c>
      <c r="V109" s="116">
        <f>IFERROR(lifespans_all!W108*DTE_mission_minutes!W30,"-")</f>
        <v>721.11352444444435</v>
      </c>
    </row>
    <row r="110" spans="1:22" x14ac:dyDescent="0.25">
      <c r="A110" s="44" t="s">
        <v>86</v>
      </c>
      <c r="B110" s="45" t="s">
        <v>55</v>
      </c>
      <c r="C110" s="116">
        <f>IFERROR(lifespans_all!D109*DTE_mission_minutes!D31,"-")</f>
        <v>221.29177222222222</v>
      </c>
      <c r="D110" s="116">
        <f>IFERROR(lifespans_all!E109*DTE_mission_minutes!E31,"-")</f>
        <v>244.03194444444446</v>
      </c>
      <c r="E110" s="116">
        <f>IFERROR(lifespans_all!F109*DTE_mission_minutes!F31,"-")</f>
        <v>0</v>
      </c>
      <c r="F110" s="116">
        <f>IFERROR(lifespans_all!G109*DTE_mission_minutes!G31,"-")</f>
        <v>0</v>
      </c>
      <c r="G110" s="116">
        <f>IFERROR(lifespans_all!H109*DTE_mission_minutes!H31,"-")</f>
        <v>0</v>
      </c>
      <c r="H110" s="116">
        <f>IFERROR(lifespans_all!I109*DTE_mission_minutes!I31,"-")</f>
        <v>0</v>
      </c>
      <c r="I110" s="116">
        <f>IFERROR(lifespans_all!J109*DTE_mission_minutes!J31,"-")</f>
        <v>0</v>
      </c>
      <c r="J110" s="116">
        <f>IFERROR(lifespans_all!K109*DTE_mission_minutes!K31,"-")</f>
        <v>0</v>
      </c>
      <c r="K110" s="116">
        <f>IFERROR(lifespans_all!L109*DTE_mission_minutes!L31,"-")</f>
        <v>0</v>
      </c>
      <c r="L110" s="116">
        <f>IFERROR(lifespans_all!M109*DTE_mission_minutes!M31,"-")</f>
        <v>0</v>
      </c>
      <c r="M110" s="116">
        <f>IFERROR(lifespans_all!N109*DTE_mission_minutes!N31,"-")</f>
        <v>0</v>
      </c>
      <c r="N110" s="116">
        <f>IFERROR(lifespans_all!O109*DTE_mission_minutes!O31,"-")</f>
        <v>0</v>
      </c>
      <c r="O110" s="116">
        <f>IFERROR(lifespans_all!P109*DTE_mission_minutes!P31,"-")</f>
        <v>0</v>
      </c>
      <c r="P110" s="116">
        <f>IFERROR(lifespans_all!Q109*DTE_mission_minutes!Q31,"-")</f>
        <v>0</v>
      </c>
      <c r="Q110" s="116">
        <f>IFERROR(lifespans_all!R109*DTE_mission_minutes!R31,"-")</f>
        <v>0</v>
      </c>
      <c r="R110" s="116">
        <f>IFERROR(lifespans_all!S109*DTE_mission_minutes!S31,"-")</f>
        <v>0</v>
      </c>
      <c r="S110" s="116">
        <f>IFERROR(lifespans_all!T109*DTE_mission_minutes!T31,"-")</f>
        <v>0</v>
      </c>
      <c r="T110" s="116">
        <f>IFERROR(lifespans_all!U109*DTE_mission_minutes!U31,"-")</f>
        <v>0</v>
      </c>
      <c r="U110" s="116">
        <f>IFERROR(lifespans_all!V109*DTE_mission_minutes!V31,"-")</f>
        <v>0</v>
      </c>
      <c r="V110" s="116">
        <f>IFERROR(lifespans_all!W109*DTE_mission_minutes!W31,"-")</f>
        <v>0</v>
      </c>
    </row>
    <row r="111" spans="1:22" x14ac:dyDescent="0.25">
      <c r="A111" s="44" t="s">
        <v>42</v>
      </c>
      <c r="B111" s="51" t="s">
        <v>60</v>
      </c>
      <c r="C111" s="116">
        <f>IFERROR(lifespans_all!D110*DTE_mission_minutes!D32,"-")</f>
        <v>64.996111111111119</v>
      </c>
      <c r="D111" s="116">
        <f>IFERROR(lifespans_all!E110*DTE_mission_minutes!E32,"-")</f>
        <v>0</v>
      </c>
      <c r="E111" s="116">
        <f>IFERROR(lifespans_all!F110*DTE_mission_minutes!F32,"-")</f>
        <v>0</v>
      </c>
      <c r="F111" s="116">
        <f>IFERROR(lifespans_all!G110*DTE_mission_minutes!G32,"-")</f>
        <v>0</v>
      </c>
      <c r="G111" s="116">
        <f>IFERROR(lifespans_all!H110*DTE_mission_minutes!H32,"-")</f>
        <v>0</v>
      </c>
      <c r="H111" s="116">
        <f>IFERROR(lifespans_all!I110*DTE_mission_minutes!I32,"-")</f>
        <v>0</v>
      </c>
      <c r="I111" s="116">
        <f>IFERROR(lifespans_all!J110*DTE_mission_minutes!J32,"-")</f>
        <v>0</v>
      </c>
      <c r="J111" s="116">
        <f>IFERROR(lifespans_all!K110*DTE_mission_minutes!K32,"-")</f>
        <v>0</v>
      </c>
      <c r="K111" s="116">
        <f>IFERROR(lifespans_all!L110*DTE_mission_minutes!L32,"-")</f>
        <v>0</v>
      </c>
      <c r="L111" s="116">
        <f>IFERROR(lifespans_all!M110*DTE_mission_minutes!M32,"-")</f>
        <v>0</v>
      </c>
      <c r="M111" s="116">
        <f>IFERROR(lifespans_all!N110*DTE_mission_minutes!N32,"-")</f>
        <v>0</v>
      </c>
      <c r="N111" s="116">
        <f>IFERROR(lifespans_all!O110*DTE_mission_minutes!O32,"-")</f>
        <v>0</v>
      </c>
      <c r="O111" s="116">
        <f>IFERROR(lifespans_all!P110*DTE_mission_minutes!P32,"-")</f>
        <v>0</v>
      </c>
      <c r="P111" s="116">
        <f>IFERROR(lifespans_all!Q110*DTE_mission_minutes!Q32,"-")</f>
        <v>0</v>
      </c>
      <c r="Q111" s="116">
        <f>IFERROR(lifespans_all!R110*DTE_mission_minutes!R32,"-")</f>
        <v>0</v>
      </c>
      <c r="R111" s="116">
        <f>IFERROR(lifespans_all!S110*DTE_mission_minutes!S32,"-")</f>
        <v>0</v>
      </c>
      <c r="S111" s="116">
        <f>IFERROR(lifespans_all!T110*DTE_mission_minutes!T32,"-")</f>
        <v>0</v>
      </c>
      <c r="T111" s="116">
        <f>IFERROR(lifespans_all!U110*DTE_mission_minutes!U32,"-")</f>
        <v>0</v>
      </c>
      <c r="U111" s="116">
        <f>IFERROR(lifespans_all!V110*DTE_mission_minutes!V32,"-")</f>
        <v>0</v>
      </c>
      <c r="V111" s="116">
        <f>IFERROR(lifespans_all!W110*DTE_mission_minutes!W32,"-")</f>
        <v>0</v>
      </c>
    </row>
    <row r="112" spans="1:22" x14ac:dyDescent="0.25">
      <c r="A112" s="44" t="s">
        <v>54</v>
      </c>
      <c r="B112" s="45" t="s">
        <v>56</v>
      </c>
      <c r="C112" s="116">
        <f>IFERROR(lifespans_all!D111*DTE_mission_minutes!D33,"-")</f>
        <v>575.81194444444441</v>
      </c>
      <c r="D112" s="116">
        <f>IFERROR(lifespans_all!E111*DTE_mission_minutes!E33,"-")</f>
        <v>580.59861111111104</v>
      </c>
      <c r="E112" s="116">
        <f>IFERROR(lifespans_all!F111*DTE_mission_minutes!F33,"-")</f>
        <v>499.24888888888893</v>
      </c>
      <c r="F112" s="116">
        <f>IFERROR(lifespans_all!G111*DTE_mission_minutes!G33,"-")</f>
        <v>565.82727777777768</v>
      </c>
      <c r="G112" s="116">
        <f>IFERROR(lifespans_all!H111*DTE_mission_minutes!H33,"-")</f>
        <v>0</v>
      </c>
      <c r="H112" s="116">
        <f>IFERROR(lifespans_all!I111*DTE_mission_minutes!I33,"-")</f>
        <v>0</v>
      </c>
      <c r="I112" s="116">
        <f>IFERROR(lifespans_all!J111*DTE_mission_minutes!J33,"-")</f>
        <v>0</v>
      </c>
      <c r="J112" s="116">
        <f>IFERROR(lifespans_all!K111*DTE_mission_minutes!K33,"-")</f>
        <v>0</v>
      </c>
      <c r="K112" s="116">
        <f>IFERROR(lifespans_all!L111*DTE_mission_minutes!L33,"-")</f>
        <v>0</v>
      </c>
      <c r="L112" s="116">
        <f>IFERROR(lifespans_all!M111*DTE_mission_minutes!M33,"-")</f>
        <v>0</v>
      </c>
      <c r="M112" s="116">
        <f>IFERROR(lifespans_all!N111*DTE_mission_minutes!N33,"-")</f>
        <v>0</v>
      </c>
      <c r="N112" s="116">
        <f>IFERROR(lifespans_all!O111*DTE_mission_minutes!O33,"-")</f>
        <v>0</v>
      </c>
      <c r="O112" s="116">
        <f>IFERROR(lifespans_all!P111*DTE_mission_minutes!P33,"-")</f>
        <v>0</v>
      </c>
      <c r="P112" s="116">
        <f>IFERROR(lifespans_all!Q111*DTE_mission_minutes!Q33,"-")</f>
        <v>0</v>
      </c>
      <c r="Q112" s="116">
        <f>IFERROR(lifespans_all!R111*DTE_mission_minutes!R33,"-")</f>
        <v>0</v>
      </c>
      <c r="R112" s="116">
        <f>IFERROR(lifespans_all!S111*DTE_mission_minutes!S33,"-")</f>
        <v>0</v>
      </c>
      <c r="S112" s="116">
        <f>IFERROR(lifespans_all!T111*DTE_mission_minutes!T33,"-")</f>
        <v>0</v>
      </c>
      <c r="T112" s="116">
        <f>IFERROR(lifespans_all!U111*DTE_mission_minutes!U33,"-")</f>
        <v>0</v>
      </c>
      <c r="U112" s="116">
        <f>IFERROR(lifespans_all!V111*DTE_mission_minutes!V33,"-")</f>
        <v>0</v>
      </c>
      <c r="V112" s="116">
        <f>IFERROR(lifespans_all!W111*DTE_mission_minutes!W33,"-")</f>
        <v>0</v>
      </c>
    </row>
    <row r="113" spans="1:22" x14ac:dyDescent="0.25">
      <c r="A113" s="44" t="s">
        <v>43</v>
      </c>
      <c r="B113" s="44"/>
      <c r="C113" s="116" t="str">
        <f>IFERROR(lifespans_all!D112*DTE_mission_minutes!D34,"-")</f>
        <v>-</v>
      </c>
      <c r="D113" s="116" t="str">
        <f>IFERROR(lifespans_all!E112*DTE_mission_minutes!E34,"-")</f>
        <v>-</v>
      </c>
      <c r="E113" s="116" t="str">
        <f>IFERROR(lifespans_all!F112*DTE_mission_minutes!F34,"-")</f>
        <v>-</v>
      </c>
      <c r="F113" s="116" t="str">
        <f>IFERROR(lifespans_all!G112*DTE_mission_minutes!G34,"-")</f>
        <v>-</v>
      </c>
      <c r="G113" s="116" t="str">
        <f>IFERROR(lifespans_all!H112*DTE_mission_minutes!H34,"-")</f>
        <v>-</v>
      </c>
      <c r="H113" s="116" t="str">
        <f>IFERROR(lifespans_all!I112*DTE_mission_minutes!I34,"-")</f>
        <v>-</v>
      </c>
      <c r="I113" s="116" t="str">
        <f>IFERROR(lifespans_all!J112*DTE_mission_minutes!J34,"-")</f>
        <v>-</v>
      </c>
      <c r="J113" s="116" t="str">
        <f>IFERROR(lifespans_all!K112*DTE_mission_minutes!K34,"-")</f>
        <v>-</v>
      </c>
      <c r="K113" s="116" t="str">
        <f>IFERROR(lifespans_all!L112*DTE_mission_minutes!L34,"-")</f>
        <v>-</v>
      </c>
      <c r="L113" s="116" t="str">
        <f>IFERROR(lifespans_all!M112*DTE_mission_minutes!M34,"-")</f>
        <v>-</v>
      </c>
      <c r="M113" s="116" t="str">
        <f>IFERROR(lifespans_all!N112*DTE_mission_minutes!N34,"-")</f>
        <v>-</v>
      </c>
      <c r="N113" s="116" t="str">
        <f>IFERROR(lifespans_all!O112*DTE_mission_minutes!O34,"-")</f>
        <v>-</v>
      </c>
      <c r="O113" s="116" t="str">
        <f>IFERROR(lifespans_all!P112*DTE_mission_minutes!P34,"-")</f>
        <v>-</v>
      </c>
      <c r="P113" s="116" t="str">
        <f>IFERROR(lifespans_all!Q112*DTE_mission_minutes!Q34,"-")</f>
        <v>-</v>
      </c>
      <c r="Q113" s="116" t="str">
        <f>IFERROR(lifespans_all!R112*DTE_mission_minutes!R34,"-")</f>
        <v>-</v>
      </c>
      <c r="R113" s="116" t="str">
        <f>IFERROR(lifespans_all!S112*DTE_mission_minutes!S34,"-")</f>
        <v>-</v>
      </c>
      <c r="S113" s="116" t="str">
        <f>IFERROR(lifespans_all!T112*DTE_mission_minutes!T34,"-")</f>
        <v>-</v>
      </c>
      <c r="T113" s="116" t="str">
        <f>IFERROR(lifespans_all!U112*DTE_mission_minutes!U34,"-")</f>
        <v>-</v>
      </c>
      <c r="U113" s="116" t="str">
        <f>IFERROR(lifespans_all!V112*DTE_mission_minutes!V34,"-")</f>
        <v>-</v>
      </c>
      <c r="V113" s="116" t="str">
        <f>IFERROR(lifespans_all!W112*DTE_mission_minutes!W34,"-")</f>
        <v>-</v>
      </c>
    </row>
    <row r="114" spans="1:22" x14ac:dyDescent="0.25">
      <c r="A114" s="44" t="s">
        <v>77</v>
      </c>
      <c r="B114" s="45" t="s">
        <v>56</v>
      </c>
      <c r="C114" s="116">
        <f>IFERROR(lifespans_all!D113*DTE_mission_minutes!D35,"-")</f>
        <v>64.579722222222216</v>
      </c>
      <c r="D114" s="116">
        <f>IFERROR(lifespans_all!E113*DTE_mission_minutes!E35,"-")</f>
        <v>56.487941666666664</v>
      </c>
      <c r="E114" s="116">
        <f>IFERROR(lifespans_all!F113*DTE_mission_minutes!F35,"-")</f>
        <v>49.259444444444441</v>
      </c>
      <c r="F114" s="116">
        <f>IFERROR(lifespans_all!G113*DTE_mission_minutes!G35,"-")</f>
        <v>60.035777777777774</v>
      </c>
      <c r="G114" s="116">
        <f>IFERROR(lifespans_all!H113*DTE_mission_minutes!H35,"-")</f>
        <v>60.035777777777774</v>
      </c>
      <c r="H114" s="116">
        <f>IFERROR(lifespans_all!I113*DTE_mission_minutes!I35,"-")</f>
        <v>0</v>
      </c>
      <c r="I114" s="116">
        <f>IFERROR(lifespans_all!J113*DTE_mission_minutes!J35,"-")</f>
        <v>0</v>
      </c>
      <c r="J114" s="116">
        <f>IFERROR(lifespans_all!K113*DTE_mission_minutes!K35,"-")</f>
        <v>0</v>
      </c>
      <c r="K114" s="116">
        <f>IFERROR(lifespans_all!L113*DTE_mission_minutes!L35,"-")</f>
        <v>0</v>
      </c>
      <c r="L114" s="116">
        <f>IFERROR(lifespans_all!M113*DTE_mission_minutes!M35,"-")</f>
        <v>0</v>
      </c>
      <c r="M114" s="116">
        <f>IFERROR(lifespans_all!N113*DTE_mission_minutes!N35,"-")</f>
        <v>0</v>
      </c>
      <c r="N114" s="116">
        <f>IFERROR(lifespans_all!O113*DTE_mission_minutes!O35,"-")</f>
        <v>0</v>
      </c>
      <c r="O114" s="116">
        <f>IFERROR(lifespans_all!P113*DTE_mission_minutes!P35,"-")</f>
        <v>0</v>
      </c>
      <c r="P114" s="116">
        <f>IFERROR(lifespans_all!Q113*DTE_mission_minutes!Q35,"-")</f>
        <v>0</v>
      </c>
      <c r="Q114" s="116">
        <f>IFERROR(lifespans_all!R113*DTE_mission_minutes!R35,"-")</f>
        <v>0</v>
      </c>
      <c r="R114" s="116">
        <f>IFERROR(lifespans_all!S113*DTE_mission_minutes!S35,"-")</f>
        <v>0</v>
      </c>
      <c r="S114" s="116">
        <f>IFERROR(lifespans_all!T113*DTE_mission_minutes!T35,"-")</f>
        <v>0</v>
      </c>
      <c r="T114" s="116">
        <f>IFERROR(lifespans_all!U113*DTE_mission_minutes!U35,"-")</f>
        <v>0</v>
      </c>
      <c r="U114" s="116">
        <f>IFERROR(lifespans_all!V113*DTE_mission_minutes!V35,"-")</f>
        <v>0</v>
      </c>
      <c r="V114" s="116">
        <f>IFERROR(lifespans_all!W113*DTE_mission_minutes!W35,"-")</f>
        <v>0</v>
      </c>
    </row>
    <row r="115" spans="1:22" x14ac:dyDescent="0.25">
      <c r="A115" s="44" t="s">
        <v>44</v>
      </c>
      <c r="B115" s="45" t="s">
        <v>56</v>
      </c>
      <c r="C115" s="116">
        <f>IFERROR(lifespans_all!D114*DTE_mission_minutes!D36,"-")</f>
        <v>133409.35004928565</v>
      </c>
      <c r="D115" s="116">
        <f>IFERROR(lifespans_all!E114*DTE_mission_minutes!E36,"-")</f>
        <v>133409.35004928565</v>
      </c>
      <c r="E115" s="116">
        <f>IFERROR(lifespans_all!F114*DTE_mission_minutes!F36,"-")</f>
        <v>133409.35004928565</v>
      </c>
      <c r="F115" s="116">
        <f>IFERROR(lifespans_all!G114*DTE_mission_minutes!G36,"-")</f>
        <v>0</v>
      </c>
      <c r="G115" s="116">
        <f>IFERROR(lifespans_all!H114*DTE_mission_minutes!H36,"-")</f>
        <v>0</v>
      </c>
      <c r="H115" s="116">
        <f>IFERROR(lifespans_all!I114*DTE_mission_minutes!I36,"-")</f>
        <v>0</v>
      </c>
      <c r="I115" s="116">
        <f>IFERROR(lifespans_all!J114*DTE_mission_minutes!J36,"-")</f>
        <v>0</v>
      </c>
      <c r="J115" s="116">
        <f>IFERROR(lifespans_all!K114*DTE_mission_minutes!K36,"-")</f>
        <v>0</v>
      </c>
      <c r="K115" s="116">
        <f>IFERROR(lifespans_all!L114*DTE_mission_minutes!L36,"-")</f>
        <v>0</v>
      </c>
      <c r="L115" s="116">
        <f>IFERROR(lifespans_all!M114*DTE_mission_minutes!M36,"-")</f>
        <v>0</v>
      </c>
      <c r="M115" s="116">
        <f>IFERROR(lifespans_all!N114*DTE_mission_minutes!N36,"-")</f>
        <v>0</v>
      </c>
      <c r="N115" s="116">
        <f>IFERROR(lifespans_all!O114*DTE_mission_minutes!O36,"-")</f>
        <v>0</v>
      </c>
      <c r="O115" s="116">
        <f>IFERROR(lifespans_all!P114*DTE_mission_minutes!P36,"-")</f>
        <v>0</v>
      </c>
      <c r="P115" s="116">
        <f>IFERROR(lifespans_all!Q114*DTE_mission_minutes!Q36,"-")</f>
        <v>0</v>
      </c>
      <c r="Q115" s="116">
        <f>IFERROR(lifespans_all!R114*DTE_mission_minutes!R36,"-")</f>
        <v>0</v>
      </c>
      <c r="R115" s="116">
        <f>IFERROR(lifespans_all!S114*DTE_mission_minutes!S36,"-")</f>
        <v>0</v>
      </c>
      <c r="S115" s="116">
        <f>IFERROR(lifespans_all!T114*DTE_mission_minutes!T36,"-")</f>
        <v>0</v>
      </c>
      <c r="T115" s="116">
        <f>IFERROR(lifespans_all!U114*DTE_mission_minutes!U36,"-")</f>
        <v>0</v>
      </c>
      <c r="U115" s="116">
        <f>IFERROR(lifespans_all!V114*DTE_mission_minutes!V36,"-")</f>
        <v>0</v>
      </c>
      <c r="V115" s="116">
        <f>IFERROR(lifespans_all!W114*DTE_mission_minutes!W36,"-")</f>
        <v>0</v>
      </c>
    </row>
    <row r="116" spans="1:22" x14ac:dyDescent="0.25">
      <c r="A116" s="44" t="s">
        <v>45</v>
      </c>
      <c r="B116" s="51" t="s">
        <v>58</v>
      </c>
      <c r="C116" s="116">
        <f>IFERROR(lifespans_all!D115*DTE_mission_minutes!D37,"-")</f>
        <v>171572.29579277776</v>
      </c>
      <c r="D116" s="116">
        <f>IFERROR(lifespans_all!E115*DTE_mission_minutes!E37,"-")</f>
        <v>171572.29579277776</v>
      </c>
      <c r="E116" s="116">
        <f>IFERROR(lifespans_all!F115*DTE_mission_minutes!F37,"-")</f>
        <v>171572.29579277776</v>
      </c>
      <c r="F116" s="116">
        <f>IFERROR(lifespans_all!G115*DTE_mission_minutes!G37,"-")</f>
        <v>171572.29579277776</v>
      </c>
      <c r="G116" s="116">
        <f>IFERROR(lifespans_all!H115*DTE_mission_minutes!H37,"-")</f>
        <v>171572.29579277776</v>
      </c>
      <c r="H116" s="116">
        <f>IFERROR(lifespans_all!I115*DTE_mission_minutes!I37,"-")</f>
        <v>171572.29579277776</v>
      </c>
      <c r="I116" s="116">
        <f>IFERROR(lifespans_all!J115*DTE_mission_minutes!J37,"-")</f>
        <v>171572.29579277776</v>
      </c>
      <c r="J116" s="116">
        <f>IFERROR(lifespans_all!K115*DTE_mission_minutes!K37,"-")</f>
        <v>171572.29579277776</v>
      </c>
      <c r="K116" s="116">
        <f>IFERROR(lifespans_all!L115*DTE_mission_minutes!L37,"-")</f>
        <v>171572.29579277776</v>
      </c>
      <c r="L116" s="116">
        <f>IFERROR(lifespans_all!M115*DTE_mission_minutes!M37,"-")</f>
        <v>171572.29579277776</v>
      </c>
      <c r="M116" s="116">
        <f>IFERROR(lifespans_all!N115*DTE_mission_minutes!N37,"-")</f>
        <v>171572.29579277776</v>
      </c>
      <c r="N116" s="116">
        <f>IFERROR(lifespans_all!O115*DTE_mission_minutes!O37,"-")</f>
        <v>171572.29579277776</v>
      </c>
      <c r="O116" s="116">
        <f>IFERROR(lifespans_all!P115*DTE_mission_minutes!P37,"-")</f>
        <v>171572.29579277776</v>
      </c>
      <c r="P116" s="116">
        <f>IFERROR(lifespans_all!Q115*DTE_mission_minutes!Q37,"-")</f>
        <v>171572.29579277776</v>
      </c>
      <c r="Q116" s="116">
        <f>IFERROR(lifespans_all!R115*DTE_mission_minutes!R37,"-")</f>
        <v>171572.29579277776</v>
      </c>
      <c r="R116" s="116">
        <f>IFERROR(lifespans_all!S115*DTE_mission_minutes!S37,"-")</f>
        <v>171572.29579277776</v>
      </c>
      <c r="S116" s="116">
        <f>IFERROR(lifespans_all!T115*DTE_mission_minutes!T37,"-")</f>
        <v>171572.29579277776</v>
      </c>
      <c r="T116" s="116">
        <f>IFERROR(lifespans_all!U115*DTE_mission_minutes!U37,"-")</f>
        <v>171572.29579277776</v>
      </c>
      <c r="U116" s="116">
        <f>IFERROR(lifespans_all!V115*DTE_mission_minutes!V37,"-")</f>
        <v>171572.29579277776</v>
      </c>
      <c r="V116" s="116">
        <f>IFERROR(lifespans_all!W115*DTE_mission_minutes!W37,"-")</f>
        <v>171572.29579277776</v>
      </c>
    </row>
    <row r="117" spans="1:22" x14ac:dyDescent="0.25">
      <c r="A117" s="44" t="s">
        <v>46</v>
      </c>
      <c r="B117" s="52" t="s">
        <v>63</v>
      </c>
      <c r="C117" s="116" t="str">
        <f>IFERROR(lifespans_all!D116*DTE_mission_minutes!D38,"-")</f>
        <v>-</v>
      </c>
      <c r="D117" s="116" t="str">
        <f>IFERROR(lifespans_all!E116*DTE_mission_minutes!E38,"-")</f>
        <v>-</v>
      </c>
      <c r="E117" s="116" t="str">
        <f>IFERROR(lifespans_all!F116*DTE_mission_minutes!F38,"-")</f>
        <v>-</v>
      </c>
      <c r="F117" s="116" t="str">
        <f>IFERROR(lifespans_all!G116*DTE_mission_minutes!G38,"-")</f>
        <v>-</v>
      </c>
      <c r="G117" s="116" t="str">
        <f>IFERROR(lifespans_all!H116*DTE_mission_minutes!H38,"-")</f>
        <v>-</v>
      </c>
      <c r="H117" s="116" t="str">
        <f>IFERROR(lifespans_all!I116*DTE_mission_minutes!I38,"-")</f>
        <v>-</v>
      </c>
      <c r="I117" s="116" t="str">
        <f>IFERROR(lifespans_all!J116*DTE_mission_minutes!J38,"-")</f>
        <v>-</v>
      </c>
      <c r="J117" s="116" t="str">
        <f>IFERROR(lifespans_all!K116*DTE_mission_minutes!K38,"-")</f>
        <v>-</v>
      </c>
      <c r="K117" s="116" t="str">
        <f>IFERROR(lifespans_all!L116*DTE_mission_minutes!L38,"-")</f>
        <v>-</v>
      </c>
      <c r="L117" s="116" t="str">
        <f>IFERROR(lifespans_all!M116*DTE_mission_minutes!M38,"-")</f>
        <v>-</v>
      </c>
      <c r="M117" s="116" t="str">
        <f>IFERROR(lifespans_all!N116*DTE_mission_minutes!N38,"-")</f>
        <v>-</v>
      </c>
      <c r="N117" s="116" t="str">
        <f>IFERROR(lifespans_all!O116*DTE_mission_minutes!O38,"-")</f>
        <v>-</v>
      </c>
      <c r="O117" s="116" t="str">
        <f>IFERROR(lifespans_all!P116*DTE_mission_minutes!P38,"-")</f>
        <v>-</v>
      </c>
      <c r="P117" s="116" t="str">
        <f>IFERROR(lifespans_all!Q116*DTE_mission_minutes!Q38,"-")</f>
        <v>-</v>
      </c>
      <c r="Q117" s="116" t="str">
        <f>IFERROR(lifespans_all!R116*DTE_mission_minutes!R38,"-")</f>
        <v>-</v>
      </c>
      <c r="R117" s="116" t="str">
        <f>IFERROR(lifespans_all!S116*DTE_mission_minutes!S38,"-")</f>
        <v>-</v>
      </c>
      <c r="S117" s="116" t="str">
        <f>IFERROR(lifespans_all!T116*DTE_mission_minutes!T38,"-")</f>
        <v>-</v>
      </c>
      <c r="T117" s="116" t="str">
        <f>IFERROR(lifespans_all!U116*DTE_mission_minutes!U38,"-")</f>
        <v>-</v>
      </c>
      <c r="U117" s="116" t="str">
        <f>IFERROR(lifespans_all!V116*DTE_mission_minutes!V38,"-")</f>
        <v>-</v>
      </c>
      <c r="V117" s="116" t="str">
        <f>IFERROR(lifespans_all!W116*DTE_mission_minutes!W38,"-")</f>
        <v>-</v>
      </c>
    </row>
    <row r="118" spans="1:22" x14ac:dyDescent="0.25">
      <c r="A118" s="44" t="s">
        <v>47</v>
      </c>
      <c r="B118" s="52" t="s">
        <v>63</v>
      </c>
      <c r="C118" s="116" t="str">
        <f>IFERROR(lifespans_all!D117*DTE_mission_minutes!D39,"-")</f>
        <v>-</v>
      </c>
      <c r="D118" s="116" t="str">
        <f>IFERROR(lifespans_all!E117*DTE_mission_minutes!E39,"-")</f>
        <v>-</v>
      </c>
      <c r="E118" s="116" t="str">
        <f>IFERROR(lifespans_all!F117*DTE_mission_minutes!F39,"-")</f>
        <v>-</v>
      </c>
      <c r="F118" s="116" t="str">
        <f>IFERROR(lifespans_all!G117*DTE_mission_minutes!G39,"-")</f>
        <v>-</v>
      </c>
      <c r="G118" s="116" t="str">
        <f>IFERROR(lifespans_all!H117*DTE_mission_minutes!H39,"-")</f>
        <v>-</v>
      </c>
      <c r="H118" s="116" t="str">
        <f>IFERROR(lifespans_all!I117*DTE_mission_minutes!I39,"-")</f>
        <v>-</v>
      </c>
      <c r="I118" s="116" t="str">
        <f>IFERROR(lifespans_all!J117*DTE_mission_minutes!J39,"-")</f>
        <v>-</v>
      </c>
      <c r="J118" s="116" t="str">
        <f>IFERROR(lifespans_all!K117*DTE_mission_minutes!K39,"-")</f>
        <v>-</v>
      </c>
      <c r="K118" s="116" t="str">
        <f>IFERROR(lifespans_all!L117*DTE_mission_minutes!L39,"-")</f>
        <v>-</v>
      </c>
      <c r="L118" s="116" t="str">
        <f>IFERROR(lifespans_all!M117*DTE_mission_minutes!M39,"-")</f>
        <v>-</v>
      </c>
      <c r="M118" s="116" t="str">
        <f>IFERROR(lifespans_all!N117*DTE_mission_minutes!N39,"-")</f>
        <v>-</v>
      </c>
      <c r="N118" s="116" t="str">
        <f>IFERROR(lifespans_all!O117*DTE_mission_minutes!O39,"-")</f>
        <v>-</v>
      </c>
      <c r="O118" s="116" t="str">
        <f>IFERROR(lifespans_all!P117*DTE_mission_minutes!P39,"-")</f>
        <v>-</v>
      </c>
      <c r="P118" s="116" t="str">
        <f>IFERROR(lifespans_all!Q117*DTE_mission_minutes!Q39,"-")</f>
        <v>-</v>
      </c>
      <c r="Q118" s="116" t="str">
        <f>IFERROR(lifespans_all!R117*DTE_mission_minutes!R39,"-")</f>
        <v>-</v>
      </c>
      <c r="R118" s="116" t="str">
        <f>IFERROR(lifespans_all!S117*DTE_mission_minutes!S39,"-")</f>
        <v>-</v>
      </c>
      <c r="S118" s="116" t="str">
        <f>IFERROR(lifespans_all!T117*DTE_mission_minutes!T39,"-")</f>
        <v>-</v>
      </c>
      <c r="T118" s="116" t="str">
        <f>IFERROR(lifespans_all!U117*DTE_mission_minutes!U39,"-")</f>
        <v>-</v>
      </c>
      <c r="U118" s="116" t="str">
        <f>IFERROR(lifespans_all!V117*DTE_mission_minutes!V39,"-")</f>
        <v>-</v>
      </c>
      <c r="V118" s="116" t="str">
        <f>IFERROR(lifespans_all!W117*DTE_mission_minutes!W39,"-")</f>
        <v>-</v>
      </c>
    </row>
    <row r="119" spans="1:22" x14ac:dyDescent="0.25">
      <c r="A119" s="44" t="s">
        <v>48</v>
      </c>
      <c r="B119" s="45" t="s">
        <v>56</v>
      </c>
      <c r="C119" s="116">
        <f>IFERROR(lifespans_all!D118*DTE_mission_minutes!D40,"-")</f>
        <v>0</v>
      </c>
      <c r="D119" s="116">
        <f>IFERROR(lifespans_all!E118*DTE_mission_minutes!E40,"-")</f>
        <v>0</v>
      </c>
      <c r="E119" s="116">
        <f>IFERROR(lifespans_all!F118*DTE_mission_minutes!F40,"-")</f>
        <v>0</v>
      </c>
      <c r="F119" s="116">
        <f>IFERROR(lifespans_all!G118*DTE_mission_minutes!G40,"-")</f>
        <v>0</v>
      </c>
      <c r="G119" s="116">
        <f>IFERROR(lifespans_all!H118*DTE_mission_minutes!H40,"-")</f>
        <v>0</v>
      </c>
      <c r="H119" s="116">
        <f>IFERROR(lifespans_all!I118*DTE_mission_minutes!I40,"-")</f>
        <v>0</v>
      </c>
      <c r="I119" s="116">
        <f>IFERROR(lifespans_all!J118*DTE_mission_minutes!J40,"-")</f>
        <v>0</v>
      </c>
      <c r="J119" s="116">
        <f>IFERROR(lifespans_all!K118*DTE_mission_minutes!K40,"-")</f>
        <v>0</v>
      </c>
      <c r="K119" s="116">
        <f>IFERROR(lifespans_all!L118*DTE_mission_minutes!L40,"-")</f>
        <v>0</v>
      </c>
      <c r="L119" s="116">
        <f>IFERROR(lifespans_all!M118*DTE_mission_minutes!M40,"-")</f>
        <v>0</v>
      </c>
      <c r="M119" s="116">
        <f>IFERROR(lifespans_all!N118*DTE_mission_minutes!N40,"-")</f>
        <v>0</v>
      </c>
      <c r="N119" s="116">
        <f>IFERROR(lifespans_all!O118*DTE_mission_minutes!O40,"-")</f>
        <v>0</v>
      </c>
      <c r="O119" s="116">
        <f>IFERROR(lifespans_all!P118*DTE_mission_minutes!P40,"-")</f>
        <v>0</v>
      </c>
      <c r="P119" s="116">
        <f>IFERROR(lifespans_all!Q118*DTE_mission_minutes!Q40,"-")</f>
        <v>0</v>
      </c>
      <c r="Q119" s="116">
        <f>IFERROR(lifespans_all!R118*DTE_mission_minutes!R40,"-")</f>
        <v>0</v>
      </c>
      <c r="R119" s="116">
        <f>IFERROR(lifespans_all!S118*DTE_mission_minutes!S40,"-")</f>
        <v>0</v>
      </c>
      <c r="S119" s="116">
        <f>IFERROR(lifespans_all!T118*DTE_mission_minutes!T40,"-")</f>
        <v>0</v>
      </c>
      <c r="T119" s="116">
        <f>IFERROR(lifespans_all!U118*DTE_mission_minutes!U40,"-")</f>
        <v>0</v>
      </c>
      <c r="U119" s="116">
        <f>IFERROR(lifespans_all!V118*DTE_mission_minutes!V40,"-")</f>
        <v>0</v>
      </c>
      <c r="V119" s="116">
        <f>IFERROR(lifespans_all!W118*DTE_mission_minutes!W40,"-")</f>
        <v>0</v>
      </c>
    </row>
    <row r="120" spans="1:22" x14ac:dyDescent="0.25">
      <c r="A120" s="44" t="s">
        <v>49</v>
      </c>
      <c r="B120" s="51" t="s">
        <v>60</v>
      </c>
      <c r="C120" s="116">
        <f>IFERROR(lifespans_all!D119*DTE_mission_minutes!D41,"-")</f>
        <v>1321.6547222222223</v>
      </c>
      <c r="D120" s="116">
        <f>IFERROR(lifespans_all!E119*DTE_mission_minutes!E41,"-")</f>
        <v>1450.1822222222222</v>
      </c>
      <c r="E120" s="116">
        <f>IFERROR(lifespans_all!F119*DTE_mission_minutes!F41,"-")</f>
        <v>1386.2452777777776</v>
      </c>
      <c r="F120" s="116">
        <f>IFERROR(lifespans_all!G119*DTE_mission_minutes!G41,"-")</f>
        <v>1393.7255555555555</v>
      </c>
      <c r="G120" s="116">
        <f>IFERROR(lifespans_all!H119*DTE_mission_minutes!H41,"-")</f>
        <v>1393.7255555555555</v>
      </c>
      <c r="H120" s="116">
        <f>IFERROR(lifespans_all!I119*DTE_mission_minutes!I41,"-")</f>
        <v>0</v>
      </c>
      <c r="I120" s="116">
        <f>IFERROR(lifespans_all!J119*DTE_mission_minutes!J41,"-")</f>
        <v>0</v>
      </c>
      <c r="J120" s="116">
        <f>IFERROR(lifespans_all!K119*DTE_mission_minutes!K41,"-")</f>
        <v>0</v>
      </c>
      <c r="K120" s="116">
        <f>IFERROR(lifespans_all!L119*DTE_mission_minutes!L41,"-")</f>
        <v>0</v>
      </c>
      <c r="L120" s="116">
        <f>IFERROR(lifespans_all!M119*DTE_mission_minutes!M41,"-")</f>
        <v>0</v>
      </c>
      <c r="M120" s="116">
        <f>IFERROR(lifespans_all!N119*DTE_mission_minutes!N41,"-")</f>
        <v>0</v>
      </c>
      <c r="N120" s="116">
        <f>IFERROR(lifespans_all!O119*DTE_mission_minutes!O41,"-")</f>
        <v>0</v>
      </c>
      <c r="O120" s="116">
        <f>IFERROR(lifespans_all!P119*DTE_mission_minutes!P41,"-")</f>
        <v>0</v>
      </c>
      <c r="P120" s="116">
        <f>IFERROR(lifespans_all!Q119*DTE_mission_minutes!Q41,"-")</f>
        <v>0</v>
      </c>
      <c r="Q120" s="116">
        <f>IFERROR(lifespans_all!R119*DTE_mission_minutes!R41,"-")</f>
        <v>0</v>
      </c>
      <c r="R120" s="116">
        <f>IFERROR(lifespans_all!S119*DTE_mission_minutes!S41,"-")</f>
        <v>0</v>
      </c>
      <c r="S120" s="116">
        <f>IFERROR(lifespans_all!T119*DTE_mission_minutes!T41,"-")</f>
        <v>0</v>
      </c>
      <c r="T120" s="116">
        <f>IFERROR(lifespans_all!U119*DTE_mission_minutes!U41,"-")</f>
        <v>0</v>
      </c>
      <c r="U120" s="116">
        <f>IFERROR(lifespans_all!V119*DTE_mission_minutes!V41,"-")</f>
        <v>0</v>
      </c>
      <c r="V120" s="116">
        <f>IFERROR(lifespans_all!W119*DTE_mission_minutes!W41,"-")</f>
        <v>0</v>
      </c>
    </row>
    <row r="121" spans="1:22" x14ac:dyDescent="0.25">
      <c r="A121" s="44" t="s">
        <v>78</v>
      </c>
      <c r="B121" s="51" t="s">
        <v>58</v>
      </c>
      <c r="C121" s="116">
        <f>IFERROR(lifespans_all!D120*DTE_mission_minutes!D42,"-")</f>
        <v>171572.29579277776</v>
      </c>
      <c r="D121" s="116">
        <f>IFERROR(lifespans_all!E120*DTE_mission_minutes!E42,"-")</f>
        <v>171572.29579277776</v>
      </c>
      <c r="E121" s="116">
        <f>IFERROR(lifespans_all!F120*DTE_mission_minutes!F42,"-")</f>
        <v>171572.29579277776</v>
      </c>
      <c r="F121" s="116">
        <f>IFERROR(lifespans_all!G120*DTE_mission_minutes!G42,"-")</f>
        <v>171572.29579277776</v>
      </c>
      <c r="G121" s="116">
        <f>IFERROR(lifespans_all!H120*DTE_mission_minutes!H42,"-")</f>
        <v>171572.29579277776</v>
      </c>
      <c r="H121" s="116">
        <f>IFERROR(lifespans_all!I120*DTE_mission_minutes!I42,"-")</f>
        <v>171572.29579277776</v>
      </c>
      <c r="I121" s="116">
        <f>IFERROR(lifespans_all!J120*DTE_mission_minutes!J42,"-")</f>
        <v>171572.29579277776</v>
      </c>
      <c r="J121" s="116">
        <f>IFERROR(lifespans_all!K120*DTE_mission_minutes!K42,"-")</f>
        <v>171572.29579277776</v>
      </c>
      <c r="K121" s="116">
        <f>IFERROR(lifespans_all!L120*DTE_mission_minutes!L42,"-")</f>
        <v>171572.29579277776</v>
      </c>
      <c r="L121" s="116">
        <f>IFERROR(lifespans_all!M120*DTE_mission_minutes!M42,"-")</f>
        <v>171572.29579277776</v>
      </c>
      <c r="M121" s="116">
        <f>IFERROR(lifespans_all!N120*DTE_mission_minutes!N42,"-")</f>
        <v>171572.29579277776</v>
      </c>
      <c r="N121" s="116">
        <f>IFERROR(lifespans_all!O120*DTE_mission_minutes!O42,"-")</f>
        <v>171572.29579277776</v>
      </c>
      <c r="O121" s="116">
        <f>IFERROR(lifespans_all!P120*DTE_mission_minutes!P42,"-")</f>
        <v>171572.29579277776</v>
      </c>
      <c r="P121" s="116">
        <f>IFERROR(lifespans_all!Q120*DTE_mission_minutes!Q42,"-")</f>
        <v>171572.29579277776</v>
      </c>
      <c r="Q121" s="116">
        <f>IFERROR(lifespans_all!R120*DTE_mission_minutes!R42,"-")</f>
        <v>171572.29579277776</v>
      </c>
      <c r="R121" s="116">
        <f>IFERROR(lifespans_all!S120*DTE_mission_minutes!S42,"-")</f>
        <v>171572.29579277776</v>
      </c>
      <c r="S121" s="116">
        <f>IFERROR(lifespans_all!T120*DTE_mission_minutes!T42,"-")</f>
        <v>171572.29579277776</v>
      </c>
      <c r="T121" s="116">
        <f>IFERROR(lifespans_all!U120*DTE_mission_minutes!U42,"-")</f>
        <v>171572.29579277776</v>
      </c>
      <c r="U121" s="116">
        <f>IFERROR(lifespans_all!V120*DTE_mission_minutes!V42,"-")</f>
        <v>171572.29579277776</v>
      </c>
      <c r="V121" s="116">
        <f>IFERROR(lifespans_all!W120*DTE_mission_minutes!W42,"-")</f>
        <v>171572.29579277776</v>
      </c>
    </row>
    <row r="122" spans="1:22" x14ac:dyDescent="0.25">
      <c r="A122" s="44" t="s">
        <v>79</v>
      </c>
      <c r="B122" s="45" t="s">
        <v>61</v>
      </c>
      <c r="C122" s="116" t="str">
        <f>IFERROR(lifespans_all!D121*DTE_mission_minutes!D43,"-")</f>
        <v>-</v>
      </c>
      <c r="D122" s="116" t="str">
        <f>IFERROR(lifespans_all!E121*DTE_mission_minutes!E43,"-")</f>
        <v>-</v>
      </c>
      <c r="E122" s="116" t="str">
        <f>IFERROR(lifespans_all!F121*DTE_mission_minutes!F43,"-")</f>
        <v>-</v>
      </c>
      <c r="F122" s="116" t="str">
        <f>IFERROR(lifespans_all!G121*DTE_mission_minutes!G43,"-")</f>
        <v>-</v>
      </c>
      <c r="G122" s="116" t="str">
        <f>IFERROR(lifespans_all!H121*DTE_mission_minutes!H43,"-")</f>
        <v>-</v>
      </c>
      <c r="H122" s="116" t="str">
        <f>IFERROR(lifespans_all!I121*DTE_mission_minutes!I43,"-")</f>
        <v>-</v>
      </c>
      <c r="I122" s="116" t="str">
        <f>IFERROR(lifespans_all!J121*DTE_mission_minutes!J43,"-")</f>
        <v>-</v>
      </c>
      <c r="J122" s="116" t="str">
        <f>IFERROR(lifespans_all!K121*DTE_mission_minutes!K43,"-")</f>
        <v>-</v>
      </c>
      <c r="K122" s="116" t="str">
        <f>IFERROR(lifespans_all!L121*DTE_mission_minutes!L43,"-")</f>
        <v>-</v>
      </c>
      <c r="L122" s="116" t="str">
        <f>IFERROR(lifespans_all!M121*DTE_mission_minutes!M43,"-")</f>
        <v>-</v>
      </c>
      <c r="M122" s="116" t="str">
        <f>IFERROR(lifespans_all!N121*DTE_mission_minutes!N43,"-")</f>
        <v>-</v>
      </c>
      <c r="N122" s="116" t="str">
        <f>IFERROR(lifespans_all!O121*DTE_mission_minutes!O43,"-")</f>
        <v>-</v>
      </c>
      <c r="O122" s="116" t="str">
        <f>IFERROR(lifespans_all!P121*DTE_mission_minutes!P43,"-")</f>
        <v>-</v>
      </c>
      <c r="P122" s="116" t="str">
        <f>IFERROR(lifespans_all!Q121*DTE_mission_minutes!Q43,"-")</f>
        <v>-</v>
      </c>
      <c r="Q122" s="116" t="str">
        <f>IFERROR(lifespans_all!R121*DTE_mission_minutes!R43,"-")</f>
        <v>-</v>
      </c>
      <c r="R122" s="116" t="str">
        <f>IFERROR(lifespans_all!S121*DTE_mission_minutes!S43,"-")</f>
        <v>-</v>
      </c>
      <c r="S122" s="116" t="str">
        <f>IFERROR(lifespans_all!T121*DTE_mission_minutes!T43,"-")</f>
        <v>-</v>
      </c>
      <c r="T122" s="116" t="str">
        <f>IFERROR(lifespans_all!U121*DTE_mission_minutes!U43,"-")</f>
        <v>-</v>
      </c>
      <c r="U122" s="116" t="str">
        <f>IFERROR(lifespans_all!V121*DTE_mission_minutes!V43,"-")</f>
        <v>-</v>
      </c>
      <c r="V122" s="116" t="str">
        <f>IFERROR(lifespans_all!W121*DTE_mission_minutes!W43,"-")</f>
        <v>-</v>
      </c>
    </row>
    <row r="123" spans="1:22" x14ac:dyDescent="0.25">
      <c r="A123" s="44" t="s">
        <v>80</v>
      </c>
      <c r="B123" s="45" t="s">
        <v>56</v>
      </c>
      <c r="C123" s="116">
        <f>IFERROR(lifespans_all!D122*DTE_mission_minutes!D44,"-")</f>
        <v>3017.8666666666668</v>
      </c>
      <c r="D123" s="116">
        <f>IFERROR(lifespans_all!E122*DTE_mission_minutes!E44,"-")</f>
        <v>3078.4611111111108</v>
      </c>
      <c r="E123" s="116">
        <f>IFERROR(lifespans_all!F122*DTE_mission_minutes!F44,"-")</f>
        <v>2765.7895222222219</v>
      </c>
      <c r="F123" s="116">
        <f>IFERROR(lifespans_all!G122*DTE_mission_minutes!G44,"-")</f>
        <v>3000.2460561111111</v>
      </c>
      <c r="G123" s="116">
        <f>IFERROR(lifespans_all!H122*DTE_mission_minutes!H44,"-")</f>
        <v>3000.2460561111111</v>
      </c>
      <c r="H123" s="116">
        <f>IFERROR(lifespans_all!I122*DTE_mission_minutes!I44,"-")</f>
        <v>3000.2460561111111</v>
      </c>
      <c r="I123" s="116">
        <f>IFERROR(lifespans_all!J122*DTE_mission_minutes!J44,"-")</f>
        <v>3000.2460561111111</v>
      </c>
      <c r="J123" s="116">
        <f>IFERROR(lifespans_all!K122*DTE_mission_minutes!K44,"-")</f>
        <v>0</v>
      </c>
      <c r="K123" s="116">
        <f>IFERROR(lifespans_all!L122*DTE_mission_minutes!L44,"-")</f>
        <v>0</v>
      </c>
      <c r="L123" s="116">
        <f>IFERROR(lifespans_all!M122*DTE_mission_minutes!M44,"-")</f>
        <v>0</v>
      </c>
      <c r="M123" s="116">
        <f>IFERROR(lifespans_all!N122*DTE_mission_minutes!N44,"-")</f>
        <v>0</v>
      </c>
      <c r="N123" s="116">
        <f>IFERROR(lifespans_all!O122*DTE_mission_minutes!O44,"-")</f>
        <v>0</v>
      </c>
      <c r="O123" s="116">
        <f>IFERROR(lifespans_all!P122*DTE_mission_minutes!P44,"-")</f>
        <v>0</v>
      </c>
      <c r="P123" s="116">
        <f>IFERROR(lifespans_all!Q122*DTE_mission_minutes!Q44,"-")</f>
        <v>0</v>
      </c>
      <c r="Q123" s="116">
        <f>IFERROR(lifespans_all!R122*DTE_mission_minutes!R44,"-")</f>
        <v>0</v>
      </c>
      <c r="R123" s="116">
        <f>IFERROR(lifespans_all!S122*DTE_mission_minutes!S44,"-")</f>
        <v>0</v>
      </c>
      <c r="S123" s="116">
        <f>IFERROR(lifespans_all!T122*DTE_mission_minutes!T44,"-")</f>
        <v>0</v>
      </c>
      <c r="T123" s="116">
        <f>IFERROR(lifespans_all!U122*DTE_mission_minutes!U44,"-")</f>
        <v>0</v>
      </c>
      <c r="U123" s="116">
        <f>IFERROR(lifespans_all!V122*DTE_mission_minutes!V44,"-")</f>
        <v>0</v>
      </c>
      <c r="V123" s="116">
        <f>IFERROR(lifespans_all!W122*DTE_mission_minutes!W44,"-")</f>
        <v>0</v>
      </c>
    </row>
    <row r="124" spans="1:22" x14ac:dyDescent="0.25">
      <c r="A124" s="44" t="s">
        <v>50</v>
      </c>
      <c r="B124" s="45" t="s">
        <v>55</v>
      </c>
      <c r="C124" s="116">
        <f>IFERROR(lifespans_all!D123*DTE_mission_minutes!D45,"-")</f>
        <v>2140.4341038095235</v>
      </c>
      <c r="D124" s="116">
        <f>IFERROR(lifespans_all!E123*DTE_mission_minutes!E45,"-")</f>
        <v>2140.4341038095235</v>
      </c>
      <c r="E124" s="116">
        <f>IFERROR(lifespans_all!F123*DTE_mission_minutes!F45,"-")</f>
        <v>0</v>
      </c>
      <c r="F124" s="116">
        <f>IFERROR(lifespans_all!G123*DTE_mission_minutes!G45,"-")</f>
        <v>0</v>
      </c>
      <c r="G124" s="116">
        <f>IFERROR(lifespans_all!H123*DTE_mission_minutes!H45,"-")</f>
        <v>0</v>
      </c>
      <c r="H124" s="116">
        <f>IFERROR(lifespans_all!I123*DTE_mission_minutes!I45,"-")</f>
        <v>0</v>
      </c>
      <c r="I124" s="116">
        <f>IFERROR(lifespans_all!J123*DTE_mission_minutes!J45,"-")</f>
        <v>0</v>
      </c>
      <c r="J124" s="116">
        <f>IFERROR(lifespans_all!K123*DTE_mission_minutes!K45,"-")</f>
        <v>0</v>
      </c>
      <c r="K124" s="116">
        <f>IFERROR(lifespans_all!L123*DTE_mission_minutes!L45,"-")</f>
        <v>0</v>
      </c>
      <c r="L124" s="116">
        <f>IFERROR(lifespans_all!M123*DTE_mission_minutes!M45,"-")</f>
        <v>0</v>
      </c>
      <c r="M124" s="116">
        <f>IFERROR(lifespans_all!N123*DTE_mission_minutes!N45,"-")</f>
        <v>0</v>
      </c>
      <c r="N124" s="116">
        <f>IFERROR(lifespans_all!O123*DTE_mission_minutes!O45,"-")</f>
        <v>0</v>
      </c>
      <c r="O124" s="116">
        <f>IFERROR(lifespans_all!P123*DTE_mission_minutes!P45,"-")</f>
        <v>0</v>
      </c>
      <c r="P124" s="116">
        <f>IFERROR(lifespans_all!Q123*DTE_mission_minutes!Q45,"-")</f>
        <v>0</v>
      </c>
      <c r="Q124" s="116">
        <f>IFERROR(lifespans_all!R123*DTE_mission_minutes!R45,"-")</f>
        <v>0</v>
      </c>
      <c r="R124" s="116">
        <f>IFERROR(lifespans_all!S123*DTE_mission_minutes!S45,"-")</f>
        <v>0</v>
      </c>
      <c r="S124" s="116">
        <f>IFERROR(lifespans_all!T123*DTE_mission_minutes!T45,"-")</f>
        <v>0</v>
      </c>
      <c r="T124" s="116">
        <f>IFERROR(lifespans_all!U123*DTE_mission_minutes!U45,"-")</f>
        <v>0</v>
      </c>
      <c r="U124" s="116">
        <f>IFERROR(lifespans_all!V123*DTE_mission_minutes!V45,"-")</f>
        <v>0</v>
      </c>
      <c r="V124" s="116">
        <f>IFERROR(lifespans_all!W123*DTE_mission_minutes!W45,"-")</f>
        <v>0</v>
      </c>
    </row>
    <row r="125" spans="1:22" x14ac:dyDescent="0.25">
      <c r="A125" s="44" t="s">
        <v>51</v>
      </c>
      <c r="B125" s="45" t="s">
        <v>55</v>
      </c>
      <c r="C125" s="116">
        <f>IFERROR(lifespans_all!D124*DTE_mission_minutes!D46,"-")</f>
        <v>2140.4341038095235</v>
      </c>
      <c r="D125" s="116">
        <f>IFERROR(lifespans_all!E124*DTE_mission_minutes!E46,"-")</f>
        <v>2140.4341038095235</v>
      </c>
      <c r="E125" s="116">
        <f>IFERROR(lifespans_all!F124*DTE_mission_minutes!F46,"-")</f>
        <v>0</v>
      </c>
      <c r="F125" s="116">
        <f>IFERROR(lifespans_all!G124*DTE_mission_minutes!G46,"-")</f>
        <v>0</v>
      </c>
      <c r="G125" s="116">
        <f>IFERROR(lifespans_all!H124*DTE_mission_minutes!H46,"-")</f>
        <v>0</v>
      </c>
      <c r="H125" s="116">
        <f>IFERROR(lifespans_all!I124*DTE_mission_minutes!I46,"-")</f>
        <v>0</v>
      </c>
      <c r="I125" s="116">
        <f>IFERROR(lifespans_all!J124*DTE_mission_minutes!J46,"-")</f>
        <v>0</v>
      </c>
      <c r="J125" s="116">
        <f>IFERROR(lifespans_all!K124*DTE_mission_minutes!K46,"-")</f>
        <v>0</v>
      </c>
      <c r="K125" s="116">
        <f>IFERROR(lifespans_all!L124*DTE_mission_minutes!L46,"-")</f>
        <v>0</v>
      </c>
      <c r="L125" s="116">
        <f>IFERROR(lifespans_all!M124*DTE_mission_minutes!M46,"-")</f>
        <v>0</v>
      </c>
      <c r="M125" s="116">
        <f>IFERROR(lifespans_all!N124*DTE_mission_minutes!N46,"-")</f>
        <v>0</v>
      </c>
      <c r="N125" s="116">
        <f>IFERROR(lifespans_all!O124*DTE_mission_minutes!O46,"-")</f>
        <v>0</v>
      </c>
      <c r="O125" s="116">
        <f>IFERROR(lifespans_all!P124*DTE_mission_minutes!P46,"-")</f>
        <v>0</v>
      </c>
      <c r="P125" s="116">
        <f>IFERROR(lifespans_all!Q124*DTE_mission_minutes!Q46,"-")</f>
        <v>0</v>
      </c>
      <c r="Q125" s="116">
        <f>IFERROR(lifespans_all!R124*DTE_mission_minutes!R46,"-")</f>
        <v>0</v>
      </c>
      <c r="R125" s="116">
        <f>IFERROR(lifespans_all!S124*DTE_mission_minutes!S46,"-")</f>
        <v>0</v>
      </c>
      <c r="S125" s="116">
        <f>IFERROR(lifespans_all!T124*DTE_mission_minutes!T46,"-")</f>
        <v>0</v>
      </c>
      <c r="T125" s="116">
        <f>IFERROR(lifespans_all!U124*DTE_mission_minutes!U46,"-")</f>
        <v>0</v>
      </c>
      <c r="U125" s="116">
        <f>IFERROR(lifespans_all!V124*DTE_mission_minutes!V46,"-")</f>
        <v>0</v>
      </c>
      <c r="V125" s="116">
        <f>IFERROR(lifespans_all!W124*DTE_mission_minutes!W46,"-")</f>
        <v>0</v>
      </c>
    </row>
    <row r="126" spans="1:22" x14ac:dyDescent="0.25">
      <c r="A126" s="44" t="s">
        <v>52</v>
      </c>
      <c r="B126" s="45" t="s">
        <v>55</v>
      </c>
      <c r="C126" s="116">
        <f>IFERROR(lifespans_all!D125*DTE_mission_minutes!D47,"-")</f>
        <v>2140.4341038095235</v>
      </c>
      <c r="D126" s="116">
        <f>IFERROR(lifespans_all!E125*DTE_mission_minutes!E47,"-")</f>
        <v>2140.4341038095235</v>
      </c>
      <c r="E126" s="116">
        <f>IFERROR(lifespans_all!F125*DTE_mission_minutes!F47,"-")</f>
        <v>0</v>
      </c>
      <c r="F126" s="116">
        <f>IFERROR(lifespans_all!G125*DTE_mission_minutes!G47,"-")</f>
        <v>0</v>
      </c>
      <c r="G126" s="116">
        <f>IFERROR(lifespans_all!H125*DTE_mission_minutes!H47,"-")</f>
        <v>0</v>
      </c>
      <c r="H126" s="116">
        <f>IFERROR(lifespans_all!I125*DTE_mission_minutes!I47,"-")</f>
        <v>0</v>
      </c>
      <c r="I126" s="116">
        <f>IFERROR(lifespans_all!J125*DTE_mission_minutes!J47,"-")</f>
        <v>0</v>
      </c>
      <c r="J126" s="116">
        <f>IFERROR(lifespans_all!K125*DTE_mission_minutes!K47,"-")</f>
        <v>0</v>
      </c>
      <c r="K126" s="116">
        <f>IFERROR(lifespans_all!L125*DTE_mission_minutes!L47,"-")</f>
        <v>0</v>
      </c>
      <c r="L126" s="116">
        <f>IFERROR(lifespans_all!M125*DTE_mission_minutes!M47,"-")</f>
        <v>0</v>
      </c>
      <c r="M126" s="116">
        <f>IFERROR(lifespans_all!N125*DTE_mission_minutes!N47,"-")</f>
        <v>0</v>
      </c>
      <c r="N126" s="116">
        <f>IFERROR(lifespans_all!O125*DTE_mission_minutes!O47,"-")</f>
        <v>0</v>
      </c>
      <c r="O126" s="116">
        <f>IFERROR(lifespans_all!P125*DTE_mission_minutes!P47,"-")</f>
        <v>0</v>
      </c>
      <c r="P126" s="116">
        <f>IFERROR(lifespans_all!Q125*DTE_mission_minutes!Q47,"-")</f>
        <v>0</v>
      </c>
      <c r="Q126" s="116">
        <f>IFERROR(lifespans_all!R125*DTE_mission_minutes!R47,"-")</f>
        <v>0</v>
      </c>
      <c r="R126" s="116">
        <f>IFERROR(lifespans_all!S125*DTE_mission_minutes!S47,"-")</f>
        <v>0</v>
      </c>
      <c r="S126" s="116">
        <f>IFERROR(lifespans_all!T125*DTE_mission_minutes!T47,"-")</f>
        <v>0</v>
      </c>
      <c r="T126" s="116">
        <f>IFERROR(lifespans_all!U125*DTE_mission_minutes!U47,"-")</f>
        <v>0</v>
      </c>
      <c r="U126" s="116">
        <f>IFERROR(lifespans_all!V125*DTE_mission_minutes!V47,"-")</f>
        <v>0</v>
      </c>
      <c r="V126" s="116">
        <f>IFERROR(lifespans_all!W125*DTE_mission_minutes!W47,"-")</f>
        <v>0</v>
      </c>
    </row>
    <row r="127" spans="1:22" x14ac:dyDescent="0.25">
      <c r="A127" s="44" t="s">
        <v>53</v>
      </c>
      <c r="B127" s="45" t="s">
        <v>56</v>
      </c>
      <c r="C127" s="116">
        <f>IFERROR(lifespans_all!D126*DTE_mission_minutes!D48,"-")</f>
        <v>133409.35004928565</v>
      </c>
      <c r="D127" s="116">
        <f>IFERROR(lifespans_all!E126*DTE_mission_minutes!E48,"-")</f>
        <v>0</v>
      </c>
      <c r="E127" s="116">
        <f>IFERROR(lifespans_all!F126*DTE_mission_minutes!F48,"-")</f>
        <v>0</v>
      </c>
      <c r="F127" s="116">
        <f>IFERROR(lifespans_all!G126*DTE_mission_minutes!G48,"-")</f>
        <v>0</v>
      </c>
      <c r="G127" s="116">
        <f>IFERROR(lifespans_all!H126*DTE_mission_minutes!H48,"-")</f>
        <v>0</v>
      </c>
      <c r="H127" s="116">
        <f>IFERROR(lifespans_all!I126*DTE_mission_minutes!I48,"-")</f>
        <v>0</v>
      </c>
      <c r="I127" s="116">
        <f>IFERROR(lifespans_all!J126*DTE_mission_minutes!J48,"-")</f>
        <v>0</v>
      </c>
      <c r="J127" s="116">
        <f>IFERROR(lifespans_all!K126*DTE_mission_minutes!K48,"-")</f>
        <v>0</v>
      </c>
      <c r="K127" s="116">
        <f>IFERROR(lifespans_all!L126*DTE_mission_minutes!L48,"-")</f>
        <v>0</v>
      </c>
      <c r="L127" s="116">
        <f>IFERROR(lifespans_all!M126*DTE_mission_minutes!M48,"-")</f>
        <v>0</v>
      </c>
      <c r="M127" s="116">
        <f>IFERROR(lifespans_all!N126*DTE_mission_minutes!N48,"-")</f>
        <v>0</v>
      </c>
      <c r="N127" s="116">
        <f>IFERROR(lifespans_all!O126*DTE_mission_minutes!O48,"-")</f>
        <v>0</v>
      </c>
      <c r="O127" s="116">
        <f>IFERROR(lifespans_all!P126*DTE_mission_minutes!P48,"-")</f>
        <v>0</v>
      </c>
      <c r="P127" s="116">
        <f>IFERROR(lifespans_all!Q126*DTE_mission_minutes!Q48,"-")</f>
        <v>0</v>
      </c>
      <c r="Q127" s="116">
        <f>IFERROR(lifespans_all!R126*DTE_mission_minutes!R48,"-")</f>
        <v>0</v>
      </c>
      <c r="R127" s="116">
        <f>IFERROR(lifespans_all!S126*DTE_mission_minutes!S48,"-")</f>
        <v>0</v>
      </c>
      <c r="S127" s="116">
        <f>IFERROR(lifespans_all!T126*DTE_mission_minutes!T48,"-")</f>
        <v>0</v>
      </c>
      <c r="T127" s="116">
        <f>IFERROR(lifespans_all!U126*DTE_mission_minutes!U48,"-")</f>
        <v>0</v>
      </c>
      <c r="U127" s="116">
        <f>IFERROR(lifespans_all!V126*DTE_mission_minutes!V48,"-")</f>
        <v>0</v>
      </c>
      <c r="V127" s="116">
        <f>IFERROR(lifespans_all!W126*DTE_mission_minutes!W48,"-")</f>
        <v>0</v>
      </c>
    </row>
    <row r="128" spans="1:22" x14ac:dyDescent="0.25">
      <c r="A128" s="36" t="str">
        <f t="shared" ref="A128:B135" si="14">A49</f>
        <v>New</v>
      </c>
      <c r="B128" s="36" t="str">
        <f t="shared" si="14"/>
        <v>Human Space Flight</v>
      </c>
      <c r="C128" s="116">
        <f>IFERROR((lifespans_all!D127*DTE_mission_minutes!D49)*POWER(1+(Settings!$C$31/100),C$1-2021),"-")</f>
        <v>51471.688737833327</v>
      </c>
      <c r="D128" s="116">
        <f>IFERROR((lifespans_all!E127*DTE_mission_minutes!E49)*POWER(1+(Settings!$C$31/100),D$1-2021),"-")</f>
        <v>105002.24502517999</v>
      </c>
      <c r="E128" s="116">
        <f>IFERROR((lifespans_all!F127*DTE_mission_minutes!F49)*POWER(1+(Settings!$C$31/100),E$1-2021),"-")</f>
        <v>160653.43488852534</v>
      </c>
      <c r="F128" s="116">
        <f>IFERROR((lifespans_all!G127*DTE_mission_minutes!G49)*POWER(1+(Settings!$C$31/100),F$1-2021),"-")</f>
        <v>218488.67144839451</v>
      </c>
      <c r="G128" s="116">
        <f>IFERROR((lifespans_all!H127*DTE_mission_minutes!H49)*POWER(1+(Settings!$C$31/100),G$1-2021),"-")</f>
        <v>278573.05609670299</v>
      </c>
      <c r="H128" s="116">
        <f>IFERROR((lifespans_all!I127*DTE_mission_minutes!I49)*POWER(1+(Settings!$C$31/100),H$1-2021),"-")</f>
        <v>340973.42066236452</v>
      </c>
      <c r="I128" s="116">
        <f>IFERROR((lifespans_all!J127*DTE_mission_minutes!J49)*POWER(1+(Settings!$C$31/100),I$1-2021),"-")</f>
        <v>405758.37058821379</v>
      </c>
      <c r="J128" s="116">
        <f>IFERROR((lifespans_all!K127*DTE_mission_minutes!K49)*POWER(1+(Settings!$C$31/100),J$1-2021),"-")</f>
        <v>472998.32914283191</v>
      </c>
      <c r="K128" s="116">
        <f>IFERROR((lifespans_all!L127*DTE_mission_minutes!L49)*POWER(1+(Settings!$C$31/100),K$1-2021),"-")</f>
        <v>542765.58269139961</v>
      </c>
      <c r="L128" s="116">
        <f>IFERROR((lifespans_all!M127*DTE_mission_minutes!M49)*POWER(1+(Settings!$C$31/100),L$1-2021),"-")</f>
        <v>615134.32705025293</v>
      </c>
      <c r="M128" s="116">
        <f>IFERROR((lifespans_all!N127*DTE_mission_minutes!N49)*POWER(1+(Settings!$C$31/100),M$1-2021),"-")</f>
        <v>1045728.3559854302</v>
      </c>
      <c r="N128" s="116">
        <f>IFERROR((lifespans_all!O127*DTE_mission_minutes!O49)*POWER(1+(Settings!$C$31/100),N$1-2021),"-")</f>
        <v>1066642.9231051386</v>
      </c>
      <c r="O128" s="116">
        <f>IFERROR((lifespans_all!P127*DTE_mission_minutes!P49)*POWER(1+(Settings!$C$31/100),O$1-2021),"-")</f>
        <v>1087975.7815672415</v>
      </c>
      <c r="P128" s="116">
        <f>IFERROR((lifespans_all!Q127*DTE_mission_minutes!Q49)*POWER(1+(Settings!$C$31/100),P$1-2021),"-")</f>
        <v>1109735.2971985864</v>
      </c>
      <c r="Q128" s="116">
        <f>IFERROR((lifespans_all!R127*DTE_mission_minutes!R49)*POWER(1+(Settings!$C$31/100),Q$1-2021),"-")</f>
        <v>1131930.003142558</v>
      </c>
      <c r="R128" s="116">
        <f>IFERROR((lifespans_all!S127*DTE_mission_minutes!S49)*POWER(1+(Settings!$C$31/100),R$1-2021),"-")</f>
        <v>1154568.6032054089</v>
      </c>
      <c r="S128" s="116">
        <f>IFERROR((lifespans_all!T127*DTE_mission_minutes!T49)*POWER(1+(Settings!$C$31/100),S$1-2021),"-")</f>
        <v>1177659.9752695174</v>
      </c>
      <c r="T128" s="116">
        <f>IFERROR((lifespans_all!U127*DTE_mission_minutes!U49)*POWER(1+(Settings!$C$31/100),T$1-2021),"-")</f>
        <v>1201213.1747749078</v>
      </c>
      <c r="U128" s="116">
        <f>IFERROR((lifespans_all!V127*DTE_mission_minutes!V49)*POWER(1+(Settings!$C$31/100),U$1-2021),"-")</f>
        <v>1225237.4382704059</v>
      </c>
      <c r="V128" s="116">
        <f>IFERROR((lifespans_all!W127*DTE_mission_minutes!W49)*POWER(1+(Settings!$C$31/100),V$1-2021),"-")</f>
        <v>1249742.1870358139</v>
      </c>
    </row>
    <row r="129" spans="1:22" x14ac:dyDescent="0.25">
      <c r="A129" s="36" t="str">
        <f t="shared" si="14"/>
        <v>New</v>
      </c>
      <c r="B129" s="36" t="str">
        <f t="shared" si="14"/>
        <v>Near Earth Robotic - LEO Science</v>
      </c>
      <c r="C129" s="116">
        <f>IFERROR((lifespans_all!D128*DTE_mission_minutes!D50)*POWER(1+(Settings!$C$31/100),C$1-2021),"-")</f>
        <v>34394.070338333338</v>
      </c>
      <c r="D129" s="116">
        <f>IFERROR((lifespans_all!E128*DTE_mission_minutes!E50)*POWER(1+(Settings!$C$31/100),D$1-2021),"-")</f>
        <v>117914.00628956665</v>
      </c>
      <c r="E129" s="116">
        <f>IFERROR((lifespans_all!F128*DTE_mission_minutes!F50)*POWER(1+(Settings!$C$31/100),E$1-2021),"-")</f>
        <v>156267.750432492</v>
      </c>
      <c r="F129" s="116">
        <f>IFERROR((lifespans_all!G128*DTE_mission_minutes!G50)*POWER(1+(Settings!$C$31/100),F$1-2021),"-")</f>
        <v>288371.84363100084</v>
      </c>
      <c r="G129" s="116">
        <f>IFERROR((lifespans_all!H128*DTE_mission_minutes!H50)*POWER(1+(Settings!$C$31/100),G$1-2021),"-")</f>
        <v>418139.17326495133</v>
      </c>
      <c r="H129" s="116">
        <f>IFERROR((lifespans_all!I128*DTE_mission_minutes!I50)*POWER(1+(Settings!$C$31/100),H$1-2021),"-")</f>
        <v>552981.84734680736</v>
      </c>
      <c r="I129" s="116">
        <f>IFERROR((lifespans_all!J128*DTE_mission_minutes!J50)*POWER(1+(Settings!$C$31/100),I$1-2021),"-")</f>
        <v>693050.97272263165</v>
      </c>
      <c r="J129" s="116">
        <f>IFERROR((lifespans_all!K128*DTE_mission_minutes!K50)*POWER(1+(Settings!$C$31/100),J$1-2021),"-")</f>
        <v>807899.41963095323</v>
      </c>
      <c r="K129" s="116">
        <f>IFERROR((lifespans_all!L128*DTE_mission_minutes!L50)*POWER(1+(Settings!$C$31/100),K$1-2021),"-")</f>
        <v>864635.99250958185</v>
      </c>
      <c r="L129" s="116">
        <f>IFERROR((lifespans_all!M128*DTE_mission_minutes!M50)*POWER(1+(Settings!$C$31/100),L$1-2021),"-")</f>
        <v>923318.86853550281</v>
      </c>
      <c r="M129" s="116">
        <f>IFERROR((lifespans_all!N128*DTE_mission_minutes!N50)*POWER(1+(Settings!$C$31/100),M$1-2021),"-")</f>
        <v>941785.24590621283</v>
      </c>
      <c r="N129" s="116">
        <f>IFERROR((lifespans_all!O128*DTE_mission_minutes!O50)*POWER(1+(Settings!$C$31/100),N$1-2021),"-")</f>
        <v>960620.95082433696</v>
      </c>
      <c r="O129" s="116">
        <f>IFERROR((lifespans_all!P128*DTE_mission_minutes!P50)*POWER(1+(Settings!$C$31/100),O$1-2021),"-")</f>
        <v>979833.36984082381</v>
      </c>
      <c r="P129" s="116">
        <f>IFERROR((lifespans_all!Q128*DTE_mission_minutes!Q50)*POWER(1+(Settings!$C$31/100),P$1-2021),"-")</f>
        <v>999430.03723764024</v>
      </c>
      <c r="Q129" s="116">
        <f>IFERROR((lifespans_all!R128*DTE_mission_minutes!R50)*POWER(1+(Settings!$C$31/100),Q$1-2021),"-")</f>
        <v>1019418.6379823931</v>
      </c>
      <c r="R129" s="116">
        <f>IFERROR((lifespans_all!S128*DTE_mission_minutes!S50)*POWER(1+(Settings!$C$31/100),R$1-2021),"-")</f>
        <v>1039807.0107420408</v>
      </c>
      <c r="S129" s="116">
        <f>IFERROR((lifespans_all!T128*DTE_mission_minutes!T50)*POWER(1+(Settings!$C$31/100),S$1-2021),"-")</f>
        <v>1060603.1509568817</v>
      </c>
      <c r="T129" s="116">
        <f>IFERROR((lifespans_all!U128*DTE_mission_minutes!U50)*POWER(1+(Settings!$C$31/100),T$1-2021),"-")</f>
        <v>1081815.2139760195</v>
      </c>
      <c r="U129" s="116">
        <f>IFERROR((lifespans_all!V128*DTE_mission_minutes!V50)*POWER(1+(Settings!$C$31/100),U$1-2021),"-")</f>
        <v>1103451.5182555397</v>
      </c>
      <c r="V129" s="116">
        <f>IFERROR((lifespans_all!W128*DTE_mission_minutes!W50)*POWER(1+(Settings!$C$31/100),V$1-2021),"-")</f>
        <v>1125520.5486206505</v>
      </c>
    </row>
    <row r="130" spans="1:22" x14ac:dyDescent="0.25">
      <c r="A130" s="36" t="str">
        <f t="shared" si="14"/>
        <v>New</v>
      </c>
      <c r="B130" s="36" t="str">
        <f t="shared" si="14"/>
        <v>Near Earth Robotic - GEO and Near Earth</v>
      </c>
      <c r="C130" s="116">
        <f>IFERROR((lifespans_all!D129*DTE_mission_minutes!D51)*POWER(1+(Settings!$C$31/100),C$1-2021),"-")</f>
        <v>856.17364152380947</v>
      </c>
      <c r="D130" s="116">
        <f>IFERROR((lifespans_all!E129*DTE_mission_minutes!E51)*POWER(1+(Settings!$C$31/100),D$1-2021),"-")</f>
        <v>1746.5942287085713</v>
      </c>
      <c r="E130" s="116">
        <f>IFERROR((lifespans_all!F129*DTE_mission_minutes!F51)*POWER(1+(Settings!$C$31/100),E$1-2021),"-")</f>
        <v>11579.919736337828</v>
      </c>
      <c r="F130" s="116">
        <f>IFERROR((lifespans_all!G129*DTE_mission_minutes!G51)*POWER(1+(Settings!$C$31/100),F$1-2021),"-")</f>
        <v>12720.096448838782</v>
      </c>
      <c r="G130" s="116">
        <f>IFERROR((lifespans_all!H129*DTE_mission_minutes!H51)*POWER(1+(Settings!$C$31/100),G$1-2021),"-")</f>
        <v>13901.24826194524</v>
      </c>
      <c r="H130" s="116">
        <f>IFERROR((lifespans_all!I129*DTE_mission_minutes!I51)*POWER(1+(Settings!$C$31/100),H$1-2021),"-")</f>
        <v>15124.558108996423</v>
      </c>
      <c r="I130" s="116">
        <f>IFERROR((lifespans_all!J129*DTE_mission_minutes!J51)*POWER(1+(Settings!$C$31/100),I$1-2021),"-")</f>
        <v>16391.239850624872</v>
      </c>
      <c r="J130" s="116">
        <f>IFERROR((lifespans_all!K129*DTE_mission_minutes!K51)*POWER(1+(Settings!$C$31/100),J$1-2021),"-")</f>
        <v>17702.539038674859</v>
      </c>
      <c r="K130" s="116">
        <f>IFERROR((lifespans_all!L129*DTE_mission_minutes!L51)*POWER(1+(Settings!$C$31/100),K$1-2021),"-")</f>
        <v>19059.733698306598</v>
      </c>
      <c r="L130" s="116">
        <f>IFERROR((lifespans_all!M129*DTE_mission_minutes!M51)*POWER(1+(Settings!$C$31/100),L$1-2021),"-")</f>
        <v>20464.135128708138</v>
      </c>
      <c r="M130" s="116">
        <f>IFERROR((lifespans_all!N129*DTE_mission_minutes!N51)*POWER(1+(Settings!$C$31/100),M$1-2021),"-")</f>
        <v>20873.417831282302</v>
      </c>
      <c r="N130" s="116">
        <f>IFERROR((lifespans_all!O129*DTE_mission_minutes!O51)*POWER(1+(Settings!$C$31/100),N$1-2021),"-")</f>
        <v>21290.886187907945</v>
      </c>
      <c r="O130" s="116">
        <f>IFERROR((lifespans_all!P129*DTE_mission_minutes!P51)*POWER(1+(Settings!$C$31/100),O$1-2021),"-")</f>
        <v>21716.703911666107</v>
      </c>
      <c r="P130" s="116">
        <f>IFERROR((lifespans_all!Q129*DTE_mission_minutes!Q51)*POWER(1+(Settings!$C$31/100),P$1-2021),"-")</f>
        <v>22151.037989899429</v>
      </c>
      <c r="Q130" s="116">
        <f>IFERROR((lifespans_all!R129*DTE_mission_minutes!R51)*POWER(1+(Settings!$C$31/100),Q$1-2021),"-")</f>
        <v>22594.058749697419</v>
      </c>
      <c r="R130" s="116">
        <f>IFERROR((lifespans_all!S129*DTE_mission_minutes!S51)*POWER(1+(Settings!$C$31/100),R$1-2021),"-")</f>
        <v>23045.93992469136</v>
      </c>
      <c r="S130" s="116">
        <f>IFERROR((lifespans_all!T129*DTE_mission_minutes!T51)*POWER(1+(Settings!$C$31/100),S$1-2021),"-")</f>
        <v>23506.858723185193</v>
      </c>
      <c r="T130" s="116">
        <f>IFERROR((lifespans_all!U129*DTE_mission_minutes!U51)*POWER(1+(Settings!$C$31/100),T$1-2021),"-")</f>
        <v>23976.9958976489</v>
      </c>
      <c r="U130" s="116">
        <f>IFERROR((lifespans_all!V129*DTE_mission_minutes!V51)*POWER(1+(Settings!$C$31/100),U$1-2021),"-")</f>
        <v>24456.535815601874</v>
      </c>
      <c r="V130" s="116">
        <f>IFERROR((lifespans_all!W129*DTE_mission_minutes!W51)*POWER(1+(Settings!$C$31/100),V$1-2021),"-")</f>
        <v>24945.66653191391</v>
      </c>
    </row>
    <row r="131" spans="1:22" x14ac:dyDescent="0.25">
      <c r="A131" s="36" t="str">
        <f t="shared" si="14"/>
        <v>New</v>
      </c>
      <c r="B131" s="36" t="str">
        <f t="shared" si="14"/>
        <v>Deep Space Robotic</v>
      </c>
      <c r="C131" s="116" t="str">
        <f>IFERROR((lifespans_all!D130*DTE_mission_minutes!D52)*POWER(1+(Settings!$C$31/100),C$1-2021),"-")</f>
        <v>-</v>
      </c>
      <c r="D131" s="116" t="str">
        <f>IFERROR((lifespans_all!E130*DTE_mission_minutes!E52)*POWER(1+(Settings!$C$31/100),D$1-2021),"-")</f>
        <v>-</v>
      </c>
      <c r="E131" s="116" t="str">
        <f>IFERROR((lifespans_all!F130*DTE_mission_minutes!F52)*POWER(1+(Settings!$C$31/100),E$1-2021),"-")</f>
        <v>-</v>
      </c>
      <c r="F131" s="116" t="str">
        <f>IFERROR((lifespans_all!G130*DTE_mission_minutes!G52)*POWER(1+(Settings!$C$31/100),F$1-2021),"-")</f>
        <v>-</v>
      </c>
      <c r="G131" s="116" t="str">
        <f>IFERROR((lifespans_all!H130*DTE_mission_minutes!H52)*POWER(1+(Settings!$C$31/100),G$1-2021),"-")</f>
        <v>-</v>
      </c>
      <c r="H131" s="116" t="str">
        <f>IFERROR((lifespans_all!I130*DTE_mission_minutes!I52)*POWER(1+(Settings!$C$31/100),H$1-2021),"-")</f>
        <v>-</v>
      </c>
      <c r="I131" s="116" t="str">
        <f>IFERROR((lifespans_all!J130*DTE_mission_minutes!J52)*POWER(1+(Settings!$C$31/100),I$1-2021),"-")</f>
        <v>-</v>
      </c>
      <c r="J131" s="116" t="str">
        <f>IFERROR((lifespans_all!K130*DTE_mission_minutes!K52)*POWER(1+(Settings!$C$31/100),J$1-2021),"-")</f>
        <v>-</v>
      </c>
      <c r="K131" s="116" t="str">
        <f>IFERROR((lifespans_all!L130*DTE_mission_minutes!L52)*POWER(1+(Settings!$C$31/100),K$1-2021),"-")</f>
        <v>-</v>
      </c>
      <c r="L131" s="116" t="str">
        <f>IFERROR((lifespans_all!M130*DTE_mission_minutes!M52)*POWER(1+(Settings!$C$31/100),L$1-2021),"-")</f>
        <v>-</v>
      </c>
      <c r="M131" s="116" t="str">
        <f>IFERROR((lifespans_all!N130*DTE_mission_minutes!N52)*POWER(1+(Settings!$C$31/100),M$1-2021),"-")</f>
        <v>-</v>
      </c>
      <c r="N131" s="116" t="str">
        <f>IFERROR((lifespans_all!O130*DTE_mission_minutes!O52)*POWER(1+(Settings!$C$31/100),N$1-2021),"-")</f>
        <v>-</v>
      </c>
      <c r="O131" s="116" t="str">
        <f>IFERROR((lifespans_all!P130*DTE_mission_minutes!P52)*POWER(1+(Settings!$C$31/100),O$1-2021),"-")</f>
        <v>-</v>
      </c>
      <c r="P131" s="116" t="str">
        <f>IFERROR((lifespans_all!Q130*DTE_mission_minutes!Q52)*POWER(1+(Settings!$C$31/100),P$1-2021),"-")</f>
        <v>-</v>
      </c>
      <c r="Q131" s="116" t="str">
        <f>IFERROR((lifespans_all!R130*DTE_mission_minutes!R52)*POWER(1+(Settings!$C$31/100),Q$1-2021),"-")</f>
        <v>-</v>
      </c>
      <c r="R131" s="116" t="str">
        <f>IFERROR((lifespans_all!S130*DTE_mission_minutes!S52)*POWER(1+(Settings!$C$31/100),R$1-2021),"-")</f>
        <v>-</v>
      </c>
      <c r="S131" s="116" t="str">
        <f>IFERROR((lifespans_all!T130*DTE_mission_minutes!T52)*POWER(1+(Settings!$C$31/100),S$1-2021),"-")</f>
        <v>-</v>
      </c>
      <c r="T131" s="116" t="str">
        <f>IFERROR((lifespans_all!U130*DTE_mission_minutes!U52)*POWER(1+(Settings!$C$31/100),T$1-2021),"-")</f>
        <v>-</v>
      </c>
      <c r="U131" s="116" t="str">
        <f>IFERROR((lifespans_all!V130*DTE_mission_minutes!V52)*POWER(1+(Settings!$C$31/100),U$1-2021),"-")</f>
        <v>-</v>
      </c>
      <c r="V131" s="116" t="str">
        <f>IFERROR((lifespans_all!W130*DTE_mission_minutes!W52)*POWER(1+(Settings!$C$31/100),V$1-2021),"-")</f>
        <v>-</v>
      </c>
    </row>
    <row r="132" spans="1:22" x14ac:dyDescent="0.25">
      <c r="A132" s="36" t="str">
        <f t="shared" si="14"/>
        <v>New</v>
      </c>
      <c r="B132" s="36" t="str">
        <f t="shared" si="14"/>
        <v>Near Earth Robotic - Low Latency &amp; Complex Needs</v>
      </c>
      <c r="C132" s="116">
        <f>IFERROR((lifespans_all!D131*DTE_mission_minutes!D53)*POWER(1+(Settings!$C$31/100),C$1-2021),"-")</f>
        <v>0</v>
      </c>
      <c r="D132" s="116">
        <f>IFERROR((lifespans_all!E131*DTE_mission_minutes!E53)*POWER(1+(Settings!$C$31/100),D$1-2021),"-")</f>
        <v>0</v>
      </c>
      <c r="E132" s="116">
        <f>IFERROR((lifespans_all!F131*DTE_mission_minutes!F53)*POWER(1+(Settings!$C$31/100),E$1-2021),"-")</f>
        <v>0</v>
      </c>
      <c r="F132" s="116">
        <f>IFERROR((lifespans_all!G131*DTE_mission_minutes!G53)*POWER(1+(Settings!$C$31/100),F$1-2021),"-")</f>
        <v>0</v>
      </c>
      <c r="G132" s="116">
        <f>IFERROR((lifespans_all!H131*DTE_mission_minutes!H53)*POWER(1+(Settings!$C$31/100),G$1-2021),"-")</f>
        <v>0</v>
      </c>
      <c r="H132" s="116">
        <f>IFERROR((lifespans_all!I131*DTE_mission_minutes!I53)*POWER(1+(Settings!$C$31/100),H$1-2021),"-")</f>
        <v>0</v>
      </c>
      <c r="I132" s="116">
        <f>IFERROR((lifespans_all!J131*DTE_mission_minutes!J53)*POWER(1+(Settings!$C$31/100),I$1-2021),"-")</f>
        <v>0</v>
      </c>
      <c r="J132" s="116">
        <f>IFERROR((lifespans_all!K131*DTE_mission_minutes!K53)*POWER(1+(Settings!$C$31/100),J$1-2021),"-")</f>
        <v>0</v>
      </c>
      <c r="K132" s="116">
        <f>IFERROR((lifespans_all!L131*DTE_mission_minutes!L53)*POWER(1+(Settings!$C$31/100),K$1-2021),"-")</f>
        <v>0</v>
      </c>
      <c r="L132" s="116">
        <f>IFERROR((lifespans_all!M131*DTE_mission_minutes!M53)*POWER(1+(Settings!$C$31/100),L$1-2021),"-")</f>
        <v>0</v>
      </c>
      <c r="M132" s="116">
        <f>IFERROR((lifespans_all!N131*DTE_mission_minutes!N53)*POWER(1+(Settings!$C$31/100),M$1-2021),"-")</f>
        <v>0</v>
      </c>
      <c r="N132" s="116">
        <f>IFERROR((lifespans_all!O131*DTE_mission_minutes!O53)*POWER(1+(Settings!$C$31/100),N$1-2021),"-")</f>
        <v>0</v>
      </c>
      <c r="O132" s="116">
        <f>IFERROR((lifespans_all!P131*DTE_mission_minutes!P53)*POWER(1+(Settings!$C$31/100),O$1-2021),"-")</f>
        <v>0</v>
      </c>
      <c r="P132" s="116">
        <f>IFERROR((lifespans_all!Q131*DTE_mission_minutes!Q53)*POWER(1+(Settings!$C$31/100),P$1-2021),"-")</f>
        <v>0</v>
      </c>
      <c r="Q132" s="116">
        <f>IFERROR((lifespans_all!R131*DTE_mission_minutes!R53)*POWER(1+(Settings!$C$31/100),Q$1-2021),"-")</f>
        <v>0</v>
      </c>
      <c r="R132" s="116">
        <f>IFERROR((lifespans_all!S131*DTE_mission_minutes!S53)*POWER(1+(Settings!$C$31/100),R$1-2021),"-")</f>
        <v>0</v>
      </c>
      <c r="S132" s="116">
        <f>IFERROR((lifespans_all!T131*DTE_mission_minutes!T53)*POWER(1+(Settings!$C$31/100),S$1-2021),"-")</f>
        <v>0</v>
      </c>
      <c r="T132" s="116">
        <f>IFERROR((lifespans_all!U131*DTE_mission_minutes!U53)*POWER(1+(Settings!$C$31/100),T$1-2021),"-")</f>
        <v>0</v>
      </c>
      <c r="U132" s="116">
        <f>IFERROR((lifespans_all!V131*DTE_mission_minutes!V53)*POWER(1+(Settings!$C$31/100),U$1-2021),"-")</f>
        <v>0</v>
      </c>
      <c r="V132" s="116">
        <f>IFERROR((lifespans_all!W131*DTE_mission_minutes!W53)*POWER(1+(Settings!$C$31/100),V$1-2021),"-")</f>
        <v>0</v>
      </c>
    </row>
    <row r="133" spans="1:22" x14ac:dyDescent="0.25">
      <c r="A133" s="36" t="str">
        <f t="shared" si="14"/>
        <v>New</v>
      </c>
      <c r="B133" s="36" t="str">
        <f t="shared" si="14"/>
        <v>Mission Operations</v>
      </c>
      <c r="C133" s="116" t="str">
        <f>IFERROR((lifespans_all!D132*DTE_mission_minutes!D54)*POWER(1+(Settings!$C$31/100),C$1-2021),"-")</f>
        <v>-</v>
      </c>
      <c r="D133" s="116" t="str">
        <f>IFERROR((lifespans_all!E132*DTE_mission_minutes!E54)*POWER(1+(Settings!$C$31/100),D$1-2021),"-")</f>
        <v>-</v>
      </c>
      <c r="E133" s="116" t="str">
        <f>IFERROR((lifespans_all!F132*DTE_mission_minutes!F54)*POWER(1+(Settings!$C$31/100),E$1-2021),"-")</f>
        <v>-</v>
      </c>
      <c r="F133" s="116" t="str">
        <f>IFERROR((lifespans_all!G132*DTE_mission_minutes!G54)*POWER(1+(Settings!$C$31/100),F$1-2021),"-")</f>
        <v>-</v>
      </c>
      <c r="G133" s="116" t="str">
        <f>IFERROR((lifespans_all!H132*DTE_mission_minutes!H54)*POWER(1+(Settings!$C$31/100),G$1-2021),"-")</f>
        <v>-</v>
      </c>
      <c r="H133" s="116" t="str">
        <f>IFERROR((lifespans_all!I132*DTE_mission_minutes!I54)*POWER(1+(Settings!$C$31/100),H$1-2021),"-")</f>
        <v>-</v>
      </c>
      <c r="I133" s="116" t="str">
        <f>IFERROR((lifespans_all!J132*DTE_mission_minutes!J54)*POWER(1+(Settings!$C$31/100),I$1-2021),"-")</f>
        <v>-</v>
      </c>
      <c r="J133" s="116" t="str">
        <f>IFERROR((lifespans_all!K132*DTE_mission_minutes!K54)*POWER(1+(Settings!$C$31/100),J$1-2021),"-")</f>
        <v>-</v>
      </c>
      <c r="K133" s="116" t="str">
        <f>IFERROR((lifespans_all!L132*DTE_mission_minutes!L54)*POWER(1+(Settings!$C$31/100),K$1-2021),"-")</f>
        <v>-</v>
      </c>
      <c r="L133" s="116" t="str">
        <f>IFERROR((lifespans_all!M132*DTE_mission_minutes!M54)*POWER(1+(Settings!$C$31/100),L$1-2021),"-")</f>
        <v>-</v>
      </c>
      <c r="M133" s="116" t="str">
        <f>IFERROR((lifespans_all!N132*DTE_mission_minutes!N54)*POWER(1+(Settings!$C$31/100),M$1-2021),"-")</f>
        <v>-</v>
      </c>
      <c r="N133" s="116" t="str">
        <f>IFERROR((lifespans_all!O132*DTE_mission_minutes!O54)*POWER(1+(Settings!$C$31/100),N$1-2021),"-")</f>
        <v>-</v>
      </c>
      <c r="O133" s="116" t="str">
        <f>IFERROR((lifespans_all!P132*DTE_mission_minutes!P54)*POWER(1+(Settings!$C$31/100),O$1-2021),"-")</f>
        <v>-</v>
      </c>
      <c r="P133" s="116" t="str">
        <f>IFERROR((lifespans_all!Q132*DTE_mission_minutes!Q54)*POWER(1+(Settings!$C$31/100),P$1-2021),"-")</f>
        <v>-</v>
      </c>
      <c r="Q133" s="116" t="str">
        <f>IFERROR((lifespans_all!R132*DTE_mission_minutes!R54)*POWER(1+(Settings!$C$31/100),Q$1-2021),"-")</f>
        <v>-</v>
      </c>
      <c r="R133" s="116" t="str">
        <f>IFERROR((lifespans_all!S132*DTE_mission_minutes!S54)*POWER(1+(Settings!$C$31/100),R$1-2021),"-")</f>
        <v>-</v>
      </c>
      <c r="S133" s="116" t="str">
        <f>IFERROR((lifespans_all!T132*DTE_mission_minutes!T54)*POWER(1+(Settings!$C$31/100),S$1-2021),"-")</f>
        <v>-</v>
      </c>
      <c r="T133" s="116" t="str">
        <f>IFERROR((lifespans_all!U132*DTE_mission_minutes!U54)*POWER(1+(Settings!$C$31/100),T$1-2021),"-")</f>
        <v>-</v>
      </c>
      <c r="U133" s="116" t="str">
        <f>IFERROR((lifespans_all!V132*DTE_mission_minutes!V54)*POWER(1+(Settings!$C$31/100),U$1-2021),"-")</f>
        <v>-</v>
      </c>
      <c r="V133" s="116" t="str">
        <f>IFERROR((lifespans_all!W132*DTE_mission_minutes!W54)*POWER(1+(Settings!$C$31/100),V$1-2021),"-")</f>
        <v>-</v>
      </c>
    </row>
    <row r="134" spans="1:22" x14ac:dyDescent="0.25">
      <c r="A134" s="36" t="str">
        <f t="shared" si="14"/>
        <v>New</v>
      </c>
      <c r="B134" s="36" t="str">
        <f t="shared" si="14"/>
        <v>Launch Events</v>
      </c>
      <c r="C134" s="116" t="str">
        <f>IFERROR((lifespans_all!D133*DTE_mission_minutes!D55)*POWER(1+(Settings!$C$31/100),C$1-2021),"-")</f>
        <v>-</v>
      </c>
      <c r="D134" s="116">
        <f>IFERROR((lifespans_all!E133*DTE_mission_minutes!E55)*POWER(1+(Settings!$C$31/100),D$1-2021),"-")</f>
        <v>441.32147695999993</v>
      </c>
      <c r="E134" s="116">
        <f>IFERROR((lifespans_all!F133*DTE_mission_minutes!F55)*POWER(1+(Settings!$C$31/100),E$1-2021),"-")</f>
        <v>675.22185974879983</v>
      </c>
      <c r="F134" s="116">
        <f>IFERROR((lifespans_all!G133*DTE_mission_minutes!G55)*POWER(1+(Settings!$C$31/100),F$1-2021),"-")</f>
        <v>918.3017292583678</v>
      </c>
      <c r="G134" s="116">
        <f>IFERROR((lifespans_all!H133*DTE_mission_minutes!H55)*POWER(1+(Settings!$C$31/100),G$1-2021),"-")</f>
        <v>1951.3911746740318</v>
      </c>
      <c r="H134" s="116">
        <f>IFERROR((lifespans_all!I133*DTE_mission_minutes!I55)*POWER(1+(Settings!$C$31/100),H$1-2021),"-")</f>
        <v>2229.2692779476138</v>
      </c>
      <c r="I134" s="116">
        <f>IFERROR((lifespans_all!J133*DTE_mission_minutes!J55)*POWER(1+(Settings!$C$31/100),I$1-2021),"-")</f>
        <v>2517.4819488822695</v>
      </c>
      <c r="J134" s="116">
        <f>IFERROR((lifespans_all!K133*DTE_mission_minutes!K55)*POWER(1+(Settings!$C$31/100),J$1-2021),"-")</f>
        <v>2816.3314189431321</v>
      </c>
      <c r="K134" s="116">
        <f>IFERROR((lifespans_all!L133*DTE_mission_minutes!L55)*POWER(1+(Settings!$C$31/100),K$1-2021),"-")</f>
        <v>3126.1278750268766</v>
      </c>
      <c r="L134" s="116">
        <f>IFERROR((lifespans_all!M133*DTE_mission_minutes!M55)*POWER(1+(Settings!$C$31/100),L$1-2021),"-")</f>
        <v>3447.1896567863937</v>
      </c>
      <c r="M134" s="116">
        <f>IFERROR((lifespans_all!N133*DTE_mission_minutes!N55)*POWER(1+(Settings!$C$31/100),M$1-2021),"-")</f>
        <v>3516.1334499221216</v>
      </c>
      <c r="N134" s="116">
        <f>IFERROR((lifespans_all!O133*DTE_mission_minutes!O55)*POWER(1+(Settings!$C$31/100),N$1-2021),"-")</f>
        <v>3586.4561189205633</v>
      </c>
      <c r="O134" s="116">
        <f>IFERROR((lifespans_all!P133*DTE_mission_minutes!P55)*POWER(1+(Settings!$C$31/100),O$1-2021),"-")</f>
        <v>3658.1852412989751</v>
      </c>
      <c r="P134" s="116">
        <f>IFERROR((lifespans_all!Q133*DTE_mission_minutes!Q55)*POWER(1+(Settings!$C$31/100),P$1-2021),"-")</f>
        <v>3731.3489461249546</v>
      </c>
      <c r="Q134" s="116">
        <f>IFERROR((lifespans_all!R133*DTE_mission_minutes!R55)*POWER(1+(Settings!$C$31/100),Q$1-2021),"-")</f>
        <v>3805.975925047454</v>
      </c>
      <c r="R134" s="116">
        <f>IFERROR((lifespans_all!S133*DTE_mission_minutes!S55)*POWER(1+(Settings!$C$31/100),R$1-2021),"-")</f>
        <v>3882.0954435484018</v>
      </c>
      <c r="S134" s="116">
        <f>IFERROR((lifespans_all!T133*DTE_mission_minutes!T55)*POWER(1+(Settings!$C$31/100),S$1-2021),"-")</f>
        <v>3959.7373524193708</v>
      </c>
      <c r="T134" s="116">
        <f>IFERROR((lifespans_all!U133*DTE_mission_minutes!U55)*POWER(1+(Settings!$C$31/100),T$1-2021),"-")</f>
        <v>4038.9320994677587</v>
      </c>
      <c r="U134" s="116">
        <f>IFERROR((lifespans_all!V133*DTE_mission_minutes!V55)*POWER(1+(Settings!$C$31/100),U$1-2021),"-")</f>
        <v>4119.7107414571128</v>
      </c>
      <c r="V134" s="116">
        <f>IFERROR((lifespans_all!W133*DTE_mission_minutes!W55)*POWER(1+(Settings!$C$31/100),V$1-2021),"-")</f>
        <v>4202.1049562862554</v>
      </c>
    </row>
    <row r="135" spans="1:22" x14ac:dyDescent="0.25">
      <c r="A135" s="36" t="str">
        <f t="shared" si="14"/>
        <v>New</v>
      </c>
      <c r="B135" s="36" t="str">
        <f t="shared" si="14"/>
        <v>Terrestrial &amp; Aerial</v>
      </c>
      <c r="C135" s="116">
        <f>IFERROR((lifespans_all!D134*DTE_mission_minutes!D56)*POWER(1+(Settings!$C$31/100),C$1-2021),"-")</f>
        <v>26836.151351000004</v>
      </c>
      <c r="D135" s="116">
        <f>IFERROR((lifespans_all!E134*DTE_mission_minutes!E56)*POWER(1+(Settings!$C$31/100),D$1-2021),"-")</f>
        <v>145988.66334944006</v>
      </c>
      <c r="E135" s="116">
        <f>IFERROR((lifespans_all!F134*DTE_mission_minutes!F56)*POWER(1+(Settings!$C$31/100),E$1-2021),"-")</f>
        <v>176828.76848200924</v>
      </c>
      <c r="F135" s="116">
        <f>IFERROR((lifespans_all!G134*DTE_mission_minutes!G56)*POWER(1+(Settings!$C$31/100),F$1-2021),"-")</f>
        <v>208844.08235454146</v>
      </c>
      <c r="G135" s="116">
        <f>IFERROR((lifespans_all!H134*DTE_mission_minutes!H56)*POWER(1+(Settings!$C$31/100),G$1-2021),"-")</f>
        <v>242069.2772745821</v>
      </c>
      <c r="H135" s="116">
        <f>IFERROR((lifespans_all!I134*DTE_mission_minutes!I56)*POWER(1+(Settings!$C$31/100),H$1-2021),"-")</f>
        <v>375304.20748651208</v>
      </c>
      <c r="I135" s="116">
        <f>IFERROR((lifespans_all!J134*DTE_mission_minutes!J56)*POWER(1+(Settings!$C$31/100),I$1-2021),"-")</f>
        <v>413032.15676541941</v>
      </c>
      <c r="J135" s="116">
        <f>IFERROR((lifespans_all!K134*DTE_mission_minutes!K56)*POWER(1+(Settings!$C$31/100),J$1-2021),"-")</f>
        <v>452119.10233248834</v>
      </c>
      <c r="K135" s="116">
        <f>IFERROR((lifespans_all!L134*DTE_mission_minutes!L56)*POWER(1+(Settings!$C$31/100),K$1-2021),"-")</f>
        <v>492604.31285953376</v>
      </c>
      <c r="L135" s="116">
        <f>IFERROR((lifespans_all!M134*DTE_mission_minutes!M56)*POWER(1+(Settings!$C$31/100),L$1-2021),"-")</f>
        <v>534528.08416672819</v>
      </c>
      <c r="M135" s="116">
        <f>IFERROR((lifespans_all!N134*DTE_mission_minutes!N56)*POWER(1+(Settings!$C$31/100),M$1-2021),"-")</f>
        <v>545218.64585006284</v>
      </c>
      <c r="N135" s="116">
        <f>IFERROR((lifespans_all!O134*DTE_mission_minutes!O56)*POWER(1+(Settings!$C$31/100),N$1-2021),"-")</f>
        <v>556123.01876706397</v>
      </c>
      <c r="O135" s="116">
        <f>IFERROR((lifespans_all!P134*DTE_mission_minutes!P56)*POWER(1+(Settings!$C$31/100),O$1-2021),"-")</f>
        <v>567245.47914240533</v>
      </c>
      <c r="P135" s="116">
        <f>IFERROR((lifespans_all!Q134*DTE_mission_minutes!Q56)*POWER(1+(Settings!$C$31/100),P$1-2021),"-")</f>
        <v>578590.3887252534</v>
      </c>
      <c r="Q135" s="116">
        <f>IFERROR((lifespans_all!R134*DTE_mission_minutes!R56)*POWER(1+(Settings!$C$31/100),Q$1-2021),"-")</f>
        <v>590162.19649975852</v>
      </c>
      <c r="R135" s="116">
        <f>IFERROR((lifespans_all!S134*DTE_mission_minutes!S56)*POWER(1+(Settings!$C$31/100),R$1-2021),"-")</f>
        <v>601965.44042975351</v>
      </c>
      <c r="S135" s="116">
        <f>IFERROR((lifespans_all!T134*DTE_mission_minutes!T56)*POWER(1+(Settings!$C$31/100),S$1-2021),"-")</f>
        <v>614004.74923834868</v>
      </c>
      <c r="T135" s="116">
        <f>IFERROR((lifespans_all!U134*DTE_mission_minutes!U56)*POWER(1+(Settings!$C$31/100),T$1-2021),"-")</f>
        <v>626284.84422311571</v>
      </c>
      <c r="U135" s="116">
        <f>IFERROR((lifespans_all!V134*DTE_mission_minutes!V56)*POWER(1+(Settings!$C$31/100),U$1-2021),"-")</f>
        <v>638810.54110757797</v>
      </c>
      <c r="V135" s="116">
        <f>IFERROR((lifespans_all!W134*DTE_mission_minutes!W56)*POWER(1+(Settings!$C$31/100),V$1-2021),"-")</f>
        <v>651586.75192972948</v>
      </c>
    </row>
    <row r="136" spans="1:22" x14ac:dyDescent="0.25">
      <c r="C136" s="2"/>
      <c r="D136" s="2"/>
      <c r="E136" s="2"/>
      <c r="F136" s="2"/>
      <c r="G136" s="2"/>
      <c r="H136" s="2"/>
      <c r="I136" s="2"/>
      <c r="J136" s="2"/>
      <c r="K136" s="2"/>
      <c r="L136" s="2"/>
      <c r="M136" s="2"/>
      <c r="N136" s="2"/>
      <c r="O136" s="2"/>
      <c r="P136" s="2"/>
      <c r="Q136" s="2"/>
      <c r="R136" s="2"/>
      <c r="S136" s="2"/>
      <c r="T136" s="2"/>
      <c r="U136" s="2"/>
      <c r="V136" s="2"/>
    </row>
    <row r="137" spans="1:22" x14ac:dyDescent="0.25">
      <c r="C137" s="38">
        <f t="shared" ref="C137:V137" si="15">SUM(C81:C135)</f>
        <v>1866048.7983803565</v>
      </c>
      <c r="D137" s="38">
        <f t="shared" si="15"/>
        <v>1855438.7297801727</v>
      </c>
      <c r="E137" s="38">
        <f t="shared" si="15"/>
        <v>1846909.4509348273</v>
      </c>
      <c r="F137" s="38">
        <f t="shared" si="15"/>
        <v>1806817.1392802878</v>
      </c>
      <c r="G137" s="38">
        <f t="shared" si="15"/>
        <v>2029820.5538199986</v>
      </c>
      <c r="H137" s="38">
        <f t="shared" si="15"/>
        <v>2223481.820807707</v>
      </c>
      <c r="I137" s="38">
        <f t="shared" si="15"/>
        <v>2332445.2608626769</v>
      </c>
      <c r="J137" s="38">
        <f t="shared" si="15"/>
        <v>2551433.9091485739</v>
      </c>
      <c r="K137" s="38">
        <f t="shared" si="15"/>
        <v>2720089.937218531</v>
      </c>
      <c r="L137" s="38">
        <f t="shared" si="15"/>
        <v>2894790.7921226611</v>
      </c>
      <c r="M137" s="38">
        <f t="shared" si="15"/>
        <v>3346398.9598792596</v>
      </c>
      <c r="N137" s="38">
        <f t="shared" si="15"/>
        <v>3397541.3958597169</v>
      </c>
      <c r="O137" s="38">
        <f t="shared" si="15"/>
        <v>3449706.6805597851</v>
      </c>
      <c r="P137" s="38">
        <f t="shared" si="15"/>
        <v>3502915.2709538536</v>
      </c>
      <c r="Q137" s="38">
        <f t="shared" si="15"/>
        <v>3557188.0331558036</v>
      </c>
      <c r="R137" s="38">
        <f t="shared" si="15"/>
        <v>3612546.2506017918</v>
      </c>
      <c r="S137" s="38">
        <f t="shared" si="15"/>
        <v>3669011.6323967013</v>
      </c>
      <c r="T137" s="38">
        <f t="shared" si="15"/>
        <v>3726606.3218275085</v>
      </c>
      <c r="U137" s="38">
        <f t="shared" si="15"/>
        <v>3785352.9050469315</v>
      </c>
      <c r="V137" s="38">
        <f t="shared" si="15"/>
        <v>3845274.4199307431</v>
      </c>
    </row>
    <row r="139" spans="1:22" ht="14.4" thickBot="1" x14ac:dyDescent="0.3">
      <c r="B139" s="2" t="s">
        <v>94</v>
      </c>
    </row>
    <row r="140" spans="1:22" x14ac:dyDescent="0.25">
      <c r="B140" s="71" t="s">
        <v>101</v>
      </c>
      <c r="C140" s="89">
        <f>C80</f>
        <v>2021</v>
      </c>
      <c r="D140" s="89">
        <f t="shared" ref="D140:V140" si="16">D80</f>
        <v>2022</v>
      </c>
      <c r="E140" s="89">
        <f t="shared" si="16"/>
        <v>2023</v>
      </c>
      <c r="F140" s="89">
        <f t="shared" si="16"/>
        <v>2024</v>
      </c>
      <c r="G140" s="89">
        <f t="shared" si="16"/>
        <v>2025</v>
      </c>
      <c r="H140" s="89">
        <f t="shared" si="16"/>
        <v>2026</v>
      </c>
      <c r="I140" s="89">
        <f t="shared" si="16"/>
        <v>2027</v>
      </c>
      <c r="J140" s="89">
        <f t="shared" si="16"/>
        <v>2028</v>
      </c>
      <c r="K140" s="89">
        <f t="shared" si="16"/>
        <v>2029</v>
      </c>
      <c r="L140" s="89">
        <f t="shared" si="16"/>
        <v>2030</v>
      </c>
      <c r="M140" s="89">
        <f t="shared" si="16"/>
        <v>2031</v>
      </c>
      <c r="N140" s="89">
        <f t="shared" si="16"/>
        <v>2032</v>
      </c>
      <c r="O140" s="89">
        <f t="shared" si="16"/>
        <v>2033</v>
      </c>
      <c r="P140" s="89">
        <f t="shared" si="16"/>
        <v>2034</v>
      </c>
      <c r="Q140" s="89">
        <f t="shared" si="16"/>
        <v>2035</v>
      </c>
      <c r="R140" s="89">
        <f t="shared" si="16"/>
        <v>2036</v>
      </c>
      <c r="S140" s="89">
        <f t="shared" si="16"/>
        <v>2037</v>
      </c>
      <c r="T140" s="89">
        <f t="shared" si="16"/>
        <v>2038</v>
      </c>
      <c r="U140" s="89">
        <f t="shared" si="16"/>
        <v>2039</v>
      </c>
      <c r="V140" s="89">
        <f t="shared" si="16"/>
        <v>2040</v>
      </c>
    </row>
    <row r="141" spans="1:22" x14ac:dyDescent="0.25">
      <c r="B141" s="47" t="s">
        <v>58</v>
      </c>
      <c r="C141" s="48">
        <f>SUMIF($B81:$B135,$B141,C$81:C$135)</f>
        <v>746696.95773949998</v>
      </c>
      <c r="D141" s="48">
        <f t="shared" ref="D141:V141" si="17">SUMIF($B81:$B135,$B141,D$81:D$135)</f>
        <v>799954.89961017994</v>
      </c>
      <c r="E141" s="48">
        <f t="shared" si="17"/>
        <v>854357.90222630301</v>
      </c>
      <c r="F141" s="48">
        <f t="shared" si="17"/>
        <v>913398.88134783891</v>
      </c>
      <c r="G141" s="48">
        <f t="shared" si="17"/>
        <v>973483.26599614741</v>
      </c>
      <c r="H141" s="48">
        <f t="shared" si="17"/>
        <v>1035883.6305618088</v>
      </c>
      <c r="I141" s="48">
        <f t="shared" si="17"/>
        <v>1100668.5804876583</v>
      </c>
      <c r="J141" s="48">
        <f t="shared" si="17"/>
        <v>1167908.5390422763</v>
      </c>
      <c r="K141" s="48">
        <f t="shared" si="17"/>
        <v>1237675.792590844</v>
      </c>
      <c r="L141" s="48">
        <f t="shared" si="17"/>
        <v>1310044.5369496974</v>
      </c>
      <c r="M141" s="48">
        <f t="shared" si="17"/>
        <v>1732017.5391565412</v>
      </c>
      <c r="N141" s="48">
        <f t="shared" si="17"/>
        <v>1752932.1062762495</v>
      </c>
      <c r="O141" s="48">
        <f t="shared" si="17"/>
        <v>1774264.9647383527</v>
      </c>
      <c r="P141" s="48">
        <f t="shared" si="17"/>
        <v>1796024.4803696973</v>
      </c>
      <c r="Q141" s="48">
        <f t="shared" si="17"/>
        <v>1818219.1863136692</v>
      </c>
      <c r="R141" s="48">
        <f t="shared" si="17"/>
        <v>1840857.7863765201</v>
      </c>
      <c r="S141" s="48">
        <f t="shared" si="17"/>
        <v>1863949.1584406286</v>
      </c>
      <c r="T141" s="48">
        <f t="shared" si="17"/>
        <v>1887502.3579460187</v>
      </c>
      <c r="U141" s="48">
        <f t="shared" si="17"/>
        <v>1911526.621441517</v>
      </c>
      <c r="V141" s="48">
        <f t="shared" si="17"/>
        <v>1936031.3702069251</v>
      </c>
    </row>
    <row r="142" spans="1:22" x14ac:dyDescent="0.25">
      <c r="B142" s="47" t="s">
        <v>56</v>
      </c>
      <c r="C142" s="48">
        <f>SUMIF($B81:$B135,$B142,C$81:C$135)</f>
        <v>983633.77016666636</v>
      </c>
      <c r="D142" s="48">
        <f t="shared" ref="D142:V142" si="18">SUMIF($B81:$B135,$B142,D$81:D$135)</f>
        <v>799286.56778321706</v>
      </c>
      <c r="E142" s="48">
        <f t="shared" si="18"/>
        <v>702298.05412963463</v>
      </c>
      <c r="F142" s="48">
        <f t="shared" si="18"/>
        <v>569656.60640957218</v>
      </c>
      <c r="G142" s="48">
        <f t="shared" si="18"/>
        <v>697171.64075963385</v>
      </c>
      <c r="H142" s="48">
        <f t="shared" si="18"/>
        <v>695090.15057498193</v>
      </c>
      <c r="I142" s="48">
        <f t="shared" si="18"/>
        <v>699985.79701263166</v>
      </c>
      <c r="J142" s="48">
        <f t="shared" si="18"/>
        <v>811037.39251873095</v>
      </c>
      <c r="K142" s="48">
        <f t="shared" si="18"/>
        <v>867773.96539735957</v>
      </c>
      <c r="L142" s="48">
        <f t="shared" si="18"/>
        <v>926456.84142328054</v>
      </c>
      <c r="M142" s="48">
        <f t="shared" si="18"/>
        <v>944923.21879399056</v>
      </c>
      <c r="N142" s="48">
        <f t="shared" si="18"/>
        <v>963758.92371211469</v>
      </c>
      <c r="O142" s="48">
        <f t="shared" si="18"/>
        <v>982971.34272860154</v>
      </c>
      <c r="P142" s="48">
        <f t="shared" si="18"/>
        <v>1002568.010125418</v>
      </c>
      <c r="Q142" s="48">
        <f t="shared" si="18"/>
        <v>1022556.6108701709</v>
      </c>
      <c r="R142" s="48">
        <f t="shared" si="18"/>
        <v>1042944.9836298185</v>
      </c>
      <c r="S142" s="48">
        <f t="shared" si="18"/>
        <v>1063741.1238446594</v>
      </c>
      <c r="T142" s="48">
        <f t="shared" si="18"/>
        <v>1084953.1868637973</v>
      </c>
      <c r="U142" s="48">
        <f t="shared" si="18"/>
        <v>1106589.4911433174</v>
      </c>
      <c r="V142" s="48">
        <f t="shared" si="18"/>
        <v>1128658.5215084283</v>
      </c>
    </row>
    <row r="143" spans="1:22" x14ac:dyDescent="0.25">
      <c r="B143" s="47" t="s">
        <v>55</v>
      </c>
      <c r="C143" s="48">
        <f>SUMIF($B81:$B135,$B143,C$81:C$135)</f>
        <v>16060.504140412695</v>
      </c>
      <c r="D143" s="48">
        <f t="shared" ref="D143:V143" si="19">SUMIF($B81:$B135,$B143,D$81:D$135)</f>
        <v>16973.66489981968</v>
      </c>
      <c r="E143" s="48">
        <f t="shared" si="19"/>
        <v>20141.656151575924</v>
      </c>
      <c r="F143" s="48">
        <f t="shared" si="19"/>
        <v>21281.832864076874</v>
      </c>
      <c r="G143" s="48">
        <f t="shared" si="19"/>
        <v>22462.984677183333</v>
      </c>
      <c r="H143" s="48">
        <f t="shared" si="19"/>
        <v>23686.294524234516</v>
      </c>
      <c r="I143" s="48">
        <f t="shared" si="19"/>
        <v>24952.976265862966</v>
      </c>
      <c r="J143" s="48">
        <f t="shared" si="19"/>
        <v>26264.275453912953</v>
      </c>
      <c r="K143" s="48">
        <f t="shared" si="19"/>
        <v>27621.470113544692</v>
      </c>
      <c r="L143" s="48">
        <f t="shared" si="19"/>
        <v>29025.871543946232</v>
      </c>
      <c r="M143" s="48">
        <f t="shared" si="19"/>
        <v>29435.154246520397</v>
      </c>
      <c r="N143" s="48">
        <f t="shared" si="19"/>
        <v>29852.622603146039</v>
      </c>
      <c r="O143" s="48">
        <f t="shared" si="19"/>
        <v>30278.440326904201</v>
      </c>
      <c r="P143" s="48">
        <f t="shared" si="19"/>
        <v>30712.774405137523</v>
      </c>
      <c r="Q143" s="48">
        <f t="shared" si="19"/>
        <v>31155.795164935513</v>
      </c>
      <c r="R143" s="48">
        <f t="shared" si="19"/>
        <v>31607.676339929454</v>
      </c>
      <c r="S143" s="48">
        <f t="shared" si="19"/>
        <v>32068.595138423287</v>
      </c>
      <c r="T143" s="48">
        <f t="shared" si="19"/>
        <v>32538.732312886994</v>
      </c>
      <c r="U143" s="48">
        <f t="shared" si="19"/>
        <v>33018.272230839968</v>
      </c>
      <c r="V143" s="48">
        <f t="shared" si="19"/>
        <v>33507.402947152004</v>
      </c>
    </row>
    <row r="144" spans="1:22" x14ac:dyDescent="0.25">
      <c r="B144" s="47" t="s">
        <v>99</v>
      </c>
      <c r="C144" s="48">
        <f>SUMIF($B81:$B135,$B144,C$81:C$135)</f>
        <v>0</v>
      </c>
      <c r="D144" s="48">
        <f t="shared" ref="D144:V144" si="20">SUMIF($B81:$B135,$B144,D$81:D$135)</f>
        <v>0</v>
      </c>
      <c r="E144" s="48">
        <f t="shared" si="20"/>
        <v>0</v>
      </c>
      <c r="F144" s="48">
        <f t="shared" si="20"/>
        <v>0</v>
      </c>
      <c r="G144" s="48">
        <f t="shared" si="20"/>
        <v>0</v>
      </c>
      <c r="H144" s="48">
        <f>SUMIF($B81:$B135,$B144,H$81:H$135)</f>
        <v>0</v>
      </c>
      <c r="I144" s="48">
        <f t="shared" si="20"/>
        <v>0</v>
      </c>
      <c r="J144" s="48">
        <f t="shared" si="20"/>
        <v>0</v>
      </c>
      <c r="K144" s="48">
        <f t="shared" si="20"/>
        <v>0</v>
      </c>
      <c r="L144" s="48">
        <f t="shared" si="20"/>
        <v>0</v>
      </c>
      <c r="M144" s="48">
        <f t="shared" si="20"/>
        <v>0</v>
      </c>
      <c r="N144" s="48">
        <f t="shared" si="20"/>
        <v>0</v>
      </c>
      <c r="O144" s="48">
        <f t="shared" si="20"/>
        <v>0</v>
      </c>
      <c r="P144" s="48">
        <f t="shared" si="20"/>
        <v>0</v>
      </c>
      <c r="Q144" s="48">
        <f t="shared" si="20"/>
        <v>0</v>
      </c>
      <c r="R144" s="48">
        <f t="shared" si="20"/>
        <v>0</v>
      </c>
      <c r="S144" s="48">
        <f t="shared" si="20"/>
        <v>0</v>
      </c>
      <c r="T144" s="48">
        <f t="shared" si="20"/>
        <v>0</v>
      </c>
      <c r="U144" s="48">
        <f t="shared" si="20"/>
        <v>0</v>
      </c>
      <c r="V144" s="48">
        <f t="shared" si="20"/>
        <v>0</v>
      </c>
    </row>
    <row r="145" spans="1:22" x14ac:dyDescent="0.25">
      <c r="B145" s="47" t="s">
        <v>59</v>
      </c>
      <c r="C145" s="48">
        <f>SUMIF($B81:$B135,$B145,C$81:C$135)</f>
        <v>0</v>
      </c>
      <c r="D145" s="48">
        <f t="shared" ref="D145:V145" si="21">SUMIF($B81:$B135,$B145,D$81:D$135)</f>
        <v>0</v>
      </c>
      <c r="E145" s="48">
        <f t="shared" si="21"/>
        <v>0</v>
      </c>
      <c r="F145" s="48">
        <f t="shared" si="21"/>
        <v>0</v>
      </c>
      <c r="G145" s="48">
        <f t="shared" si="21"/>
        <v>0</v>
      </c>
      <c r="H145" s="48">
        <f t="shared" si="21"/>
        <v>0</v>
      </c>
      <c r="I145" s="48">
        <f t="shared" si="21"/>
        <v>0</v>
      </c>
      <c r="J145" s="48">
        <f t="shared" si="21"/>
        <v>0</v>
      </c>
      <c r="K145" s="48">
        <f t="shared" si="21"/>
        <v>0</v>
      </c>
      <c r="L145" s="48">
        <f t="shared" si="21"/>
        <v>0</v>
      </c>
      <c r="M145" s="48">
        <f t="shared" si="21"/>
        <v>0</v>
      </c>
      <c r="N145" s="48">
        <f t="shared" si="21"/>
        <v>0</v>
      </c>
      <c r="O145" s="48">
        <f t="shared" si="21"/>
        <v>0</v>
      </c>
      <c r="P145" s="48">
        <f t="shared" si="21"/>
        <v>0</v>
      </c>
      <c r="Q145" s="48">
        <f t="shared" si="21"/>
        <v>0</v>
      </c>
      <c r="R145" s="48">
        <f t="shared" si="21"/>
        <v>0</v>
      </c>
      <c r="S145" s="48">
        <f t="shared" si="21"/>
        <v>0</v>
      </c>
      <c r="T145" s="48">
        <f t="shared" si="21"/>
        <v>0</v>
      </c>
      <c r="U145" s="48">
        <f t="shared" si="21"/>
        <v>0</v>
      </c>
      <c r="V145" s="48">
        <f t="shared" si="21"/>
        <v>0</v>
      </c>
    </row>
    <row r="146" spans="1:22" x14ac:dyDescent="0.25">
      <c r="B146" s="47" t="s">
        <v>100</v>
      </c>
      <c r="C146" s="48">
        <f>SUMIF($B81:$B135,$B146,C$81:C$135)</f>
        <v>0</v>
      </c>
      <c r="D146" s="48">
        <f t="shared" ref="D146:V146" si="22">SUMIF($B81:$B135,$B146,D$81:D$135)</f>
        <v>0</v>
      </c>
      <c r="E146" s="48">
        <f t="shared" si="22"/>
        <v>0</v>
      </c>
      <c r="F146" s="48">
        <f t="shared" si="22"/>
        <v>0</v>
      </c>
      <c r="G146" s="48">
        <f t="shared" si="22"/>
        <v>0</v>
      </c>
      <c r="H146" s="48">
        <f t="shared" si="22"/>
        <v>0</v>
      </c>
      <c r="I146" s="48">
        <f t="shared" si="22"/>
        <v>0</v>
      </c>
      <c r="J146" s="48">
        <f t="shared" si="22"/>
        <v>0</v>
      </c>
      <c r="K146" s="48">
        <f t="shared" si="22"/>
        <v>0</v>
      </c>
      <c r="L146" s="48">
        <f t="shared" si="22"/>
        <v>0</v>
      </c>
      <c r="M146" s="48">
        <f t="shared" si="22"/>
        <v>0</v>
      </c>
      <c r="N146" s="48">
        <f t="shared" si="22"/>
        <v>0</v>
      </c>
      <c r="O146" s="48">
        <f t="shared" si="22"/>
        <v>0</v>
      </c>
      <c r="P146" s="48">
        <f t="shared" si="22"/>
        <v>0</v>
      </c>
      <c r="Q146" s="48">
        <f t="shared" si="22"/>
        <v>0</v>
      </c>
      <c r="R146" s="48">
        <f t="shared" si="22"/>
        <v>0</v>
      </c>
      <c r="S146" s="48">
        <f t="shared" si="22"/>
        <v>0</v>
      </c>
      <c r="T146" s="48">
        <f t="shared" si="22"/>
        <v>0</v>
      </c>
      <c r="U146" s="48">
        <f t="shared" si="22"/>
        <v>0</v>
      </c>
      <c r="V146" s="48">
        <f t="shared" si="22"/>
        <v>0</v>
      </c>
    </row>
    <row r="147" spans="1:22" x14ac:dyDescent="0.25">
      <c r="B147" s="47" t="s">
        <v>57</v>
      </c>
      <c r="C147" s="48">
        <f>SUMIF($B81:$B135,$B147,C$81:C$135)</f>
        <v>1472.7862655555555</v>
      </c>
      <c r="D147" s="48">
        <f t="shared" ref="D147:V147" si="23">SUMIF($B81:$B135,$B147,D$81:D$135)</f>
        <v>1953.3226897377776</v>
      </c>
      <c r="E147" s="48">
        <f t="shared" si="23"/>
        <v>2135.7382197487996</v>
      </c>
      <c r="F147" s="48">
        <f t="shared" si="23"/>
        <v>2395.9694153694786</v>
      </c>
      <c r="G147" s="48">
        <f t="shared" si="23"/>
        <v>3393.6182235629203</v>
      </c>
      <c r="H147" s="48">
        <f t="shared" si="23"/>
        <v>3671.4963268365027</v>
      </c>
      <c r="I147" s="48">
        <f t="shared" si="23"/>
        <v>3959.7089977711585</v>
      </c>
      <c r="J147" s="48">
        <f t="shared" si="23"/>
        <v>4258.5584678320211</v>
      </c>
      <c r="K147" s="48">
        <f t="shared" si="23"/>
        <v>4568.3549239157655</v>
      </c>
      <c r="L147" s="48">
        <f t="shared" si="23"/>
        <v>4889.4167056752822</v>
      </c>
      <c r="M147" s="48">
        <f t="shared" si="23"/>
        <v>4958.3604988110101</v>
      </c>
      <c r="N147" s="48">
        <f t="shared" si="23"/>
        <v>5028.6831678094522</v>
      </c>
      <c r="O147" s="48">
        <f t="shared" si="23"/>
        <v>5100.4122901878636</v>
      </c>
      <c r="P147" s="48">
        <f t="shared" si="23"/>
        <v>5173.5759950138436</v>
      </c>
      <c r="Q147" s="48">
        <f t="shared" si="23"/>
        <v>5248.2029739363425</v>
      </c>
      <c r="R147" s="48">
        <f t="shared" si="23"/>
        <v>5324.3224924372907</v>
      </c>
      <c r="S147" s="48">
        <f t="shared" si="23"/>
        <v>5401.9644013082598</v>
      </c>
      <c r="T147" s="48">
        <f t="shared" si="23"/>
        <v>5481.1591483566472</v>
      </c>
      <c r="U147" s="48">
        <f t="shared" si="23"/>
        <v>5561.9377903460017</v>
      </c>
      <c r="V147" s="48">
        <f t="shared" si="23"/>
        <v>5644.3320051751443</v>
      </c>
    </row>
    <row r="148" spans="1:22" ht="14.4" thickBot="1" x14ac:dyDescent="0.3">
      <c r="B148" s="53" t="s">
        <v>60</v>
      </c>
      <c r="C148" s="48">
        <f>SUMIF($B81:$B135,$B148,C$81:C$135)</f>
        <v>117676.64002100003</v>
      </c>
      <c r="D148" s="48">
        <f t="shared" ref="D148:V148" si="24">SUMIF($B81:$B135,$B148,D$81:D$135)</f>
        <v>236892.68340832897</v>
      </c>
      <c r="E148" s="48">
        <f t="shared" si="24"/>
        <v>267668.85159645369</v>
      </c>
      <c r="F148" s="48">
        <f t="shared" si="24"/>
        <v>299691.64574676368</v>
      </c>
      <c r="G148" s="48">
        <f t="shared" si="24"/>
        <v>332916.84066680435</v>
      </c>
      <c r="H148" s="48">
        <f t="shared" si="24"/>
        <v>464758.04532317875</v>
      </c>
      <c r="I148" s="48">
        <f t="shared" si="24"/>
        <v>502485.99460208608</v>
      </c>
      <c r="J148" s="48">
        <f t="shared" si="24"/>
        <v>541572.94016915502</v>
      </c>
      <c r="K148" s="48">
        <f t="shared" si="24"/>
        <v>582058.15069620044</v>
      </c>
      <c r="L148" s="48">
        <f t="shared" si="24"/>
        <v>623981.92200339492</v>
      </c>
      <c r="M148" s="48">
        <f t="shared" si="24"/>
        <v>634672.48368672957</v>
      </c>
      <c r="N148" s="48">
        <f t="shared" si="24"/>
        <v>645576.8566037307</v>
      </c>
      <c r="O148" s="48">
        <f t="shared" si="24"/>
        <v>656699.31697907206</v>
      </c>
      <c r="P148" s="48">
        <f t="shared" si="24"/>
        <v>668044.22656192014</v>
      </c>
      <c r="Q148" s="48">
        <f t="shared" si="24"/>
        <v>679616.03433642525</v>
      </c>
      <c r="R148" s="48">
        <f t="shared" si="24"/>
        <v>691419.27826642024</v>
      </c>
      <c r="S148" s="48">
        <f t="shared" si="24"/>
        <v>703458.58707501541</v>
      </c>
      <c r="T148" s="48">
        <f t="shared" si="24"/>
        <v>715738.68205978244</v>
      </c>
      <c r="U148" s="48">
        <f t="shared" si="24"/>
        <v>728264.3789442447</v>
      </c>
      <c r="V148" s="48">
        <f t="shared" si="24"/>
        <v>741040.58976639621</v>
      </c>
    </row>
    <row r="150" spans="1:22" x14ac:dyDescent="0.25">
      <c r="C150" s="38">
        <f>SUM(C141:C148)</f>
        <v>1865540.6583331346</v>
      </c>
      <c r="D150" s="38">
        <f t="shared" ref="D150:V150" si="25">SUM(D141:D148)</f>
        <v>1855061.1383912836</v>
      </c>
      <c r="E150" s="38">
        <f t="shared" si="25"/>
        <v>1846602.2023237161</v>
      </c>
      <c r="F150" s="38">
        <f t="shared" si="25"/>
        <v>1806424.9357836209</v>
      </c>
      <c r="G150" s="38">
        <f t="shared" si="25"/>
        <v>2029428.350323332</v>
      </c>
      <c r="H150" s="38">
        <f t="shared" si="25"/>
        <v>2223089.6173110404</v>
      </c>
      <c r="I150" s="38">
        <f t="shared" si="25"/>
        <v>2332053.0573660103</v>
      </c>
      <c r="J150" s="38">
        <f t="shared" si="25"/>
        <v>2551041.7056519073</v>
      </c>
      <c r="K150" s="38">
        <f t="shared" si="25"/>
        <v>2719697.7337218639</v>
      </c>
      <c r="L150" s="118">
        <f t="shared" si="25"/>
        <v>2894398.5886259945</v>
      </c>
      <c r="M150" s="118">
        <f t="shared" si="25"/>
        <v>3346006.756382593</v>
      </c>
      <c r="N150" s="38">
        <f t="shared" si="25"/>
        <v>3397149.1923630508</v>
      </c>
      <c r="O150" s="38">
        <f t="shared" si="25"/>
        <v>3449314.4770631185</v>
      </c>
      <c r="P150" s="38">
        <f t="shared" si="25"/>
        <v>3502523.0674571875</v>
      </c>
      <c r="Q150" s="38">
        <f t="shared" si="25"/>
        <v>3556795.8296591369</v>
      </c>
      <c r="R150" s="38">
        <f t="shared" si="25"/>
        <v>3612154.0471051256</v>
      </c>
      <c r="S150" s="38">
        <f t="shared" si="25"/>
        <v>3668619.4289000351</v>
      </c>
      <c r="T150" s="38">
        <f t="shared" si="25"/>
        <v>3726214.1183308423</v>
      </c>
      <c r="U150" s="38">
        <f t="shared" si="25"/>
        <v>3784960.7015502648</v>
      </c>
      <c r="V150" s="38">
        <f t="shared" si="25"/>
        <v>3844882.2164340769</v>
      </c>
    </row>
    <row r="151" spans="1:22" x14ac:dyDescent="0.25">
      <c r="C151" s="106"/>
      <c r="D151" s="106"/>
      <c r="E151" s="106"/>
      <c r="F151" s="106"/>
      <c r="G151" s="106"/>
      <c r="H151" s="106"/>
      <c r="I151" s="106"/>
      <c r="J151" s="106"/>
      <c r="K151" s="106"/>
      <c r="L151" s="106"/>
      <c r="M151" s="106"/>
      <c r="N151" s="106"/>
      <c r="O151" s="106"/>
      <c r="P151" s="106"/>
      <c r="Q151" s="106"/>
      <c r="R151" s="106"/>
      <c r="S151" s="106"/>
      <c r="T151" s="106"/>
      <c r="U151" s="106"/>
      <c r="V151" s="106"/>
    </row>
    <row r="152" spans="1:22" ht="14.4" thickBot="1" x14ac:dyDescent="0.3">
      <c r="B152" s="2" t="s">
        <v>94</v>
      </c>
    </row>
    <row r="153" spans="1:22" x14ac:dyDescent="0.25">
      <c r="B153" s="71" t="s">
        <v>101</v>
      </c>
      <c r="C153" s="89">
        <v>2021</v>
      </c>
      <c r="D153" s="89">
        <v>2022</v>
      </c>
      <c r="E153" s="89">
        <v>2023</v>
      </c>
      <c r="F153" s="89">
        <v>2024</v>
      </c>
      <c r="G153" s="89">
        <v>2025</v>
      </c>
      <c r="H153" s="89">
        <v>2026</v>
      </c>
      <c r="I153" s="89">
        <v>2027</v>
      </c>
      <c r="J153" s="89">
        <v>2028</v>
      </c>
      <c r="K153" s="89">
        <v>2029</v>
      </c>
      <c r="L153" s="89">
        <v>2030</v>
      </c>
      <c r="M153" s="89">
        <v>2031</v>
      </c>
      <c r="N153" s="89">
        <v>2032</v>
      </c>
      <c r="O153" s="89">
        <v>2033</v>
      </c>
      <c r="P153" s="89">
        <v>2034</v>
      </c>
      <c r="Q153" s="89">
        <v>2035</v>
      </c>
      <c r="R153" s="89">
        <v>2036</v>
      </c>
      <c r="S153" s="89">
        <v>2037</v>
      </c>
      <c r="T153" s="89">
        <v>2038</v>
      </c>
      <c r="U153" s="89">
        <v>2039</v>
      </c>
      <c r="V153" s="89">
        <v>2040</v>
      </c>
    </row>
    <row r="154" spans="1:22" x14ac:dyDescent="0.25">
      <c r="B154" s="47" t="s">
        <v>114</v>
      </c>
      <c r="C154" s="117">
        <f>SUM(C81:C127)</f>
        <v>1752490.7143116661</v>
      </c>
      <c r="D154" s="117">
        <f>SUM(D81:D127)</f>
        <v>1484345.8994103172</v>
      </c>
      <c r="E154" s="117">
        <f t="shared" ref="E154:V154" si="26">SUM(E81:E127)</f>
        <v>1340904.3555357142</v>
      </c>
      <c r="F154" s="117">
        <f t="shared" si="26"/>
        <v>1077474.1436682539</v>
      </c>
      <c r="G154" s="117">
        <f t="shared" si="26"/>
        <v>1075186.4077471427</v>
      </c>
      <c r="H154" s="117">
        <f t="shared" si="26"/>
        <v>936868.51792507921</v>
      </c>
      <c r="I154" s="117">
        <f t="shared" si="26"/>
        <v>801695.03898690466</v>
      </c>
      <c r="J154" s="117">
        <f t="shared" si="26"/>
        <v>797898.18758468248</v>
      </c>
      <c r="K154" s="117">
        <f t="shared" si="26"/>
        <v>797898.18758468248</v>
      </c>
      <c r="L154" s="117">
        <f t="shared" si="26"/>
        <v>797898.18758468248</v>
      </c>
      <c r="M154" s="117">
        <f t="shared" si="26"/>
        <v>789277.16085634916</v>
      </c>
      <c r="N154" s="117">
        <f t="shared" si="26"/>
        <v>789277.16085634916</v>
      </c>
      <c r="O154" s="117">
        <f t="shared" si="26"/>
        <v>789277.16085634916</v>
      </c>
      <c r="P154" s="117">
        <f t="shared" si="26"/>
        <v>789277.16085634916</v>
      </c>
      <c r="Q154" s="117">
        <f t="shared" si="26"/>
        <v>789277.16085634916</v>
      </c>
      <c r="R154" s="117">
        <f t="shared" si="26"/>
        <v>789277.16085634916</v>
      </c>
      <c r="S154" s="117">
        <f t="shared" si="26"/>
        <v>789277.16085634916</v>
      </c>
      <c r="T154" s="117">
        <f t="shared" si="26"/>
        <v>789277.16085634916</v>
      </c>
      <c r="U154" s="117">
        <f t="shared" si="26"/>
        <v>789277.16085634916</v>
      </c>
      <c r="V154" s="117">
        <f t="shared" si="26"/>
        <v>789277.16085634916</v>
      </c>
    </row>
    <row r="155" spans="1:22" x14ac:dyDescent="0.25">
      <c r="B155" s="47" t="s">
        <v>115</v>
      </c>
      <c r="C155" s="108">
        <f>SUM(C128:C135)</f>
        <v>113558.08406869048</v>
      </c>
      <c r="D155" s="108">
        <f>SUM(D128:D135)</f>
        <v>371092.83036985528</v>
      </c>
      <c r="E155" s="108">
        <f t="shared" ref="E155:V155" si="27">SUM(E128:E135)</f>
        <v>506005.09539911326</v>
      </c>
      <c r="F155" s="108">
        <f t="shared" si="27"/>
        <v>729342.99561203399</v>
      </c>
      <c r="G155" s="108">
        <f t="shared" si="27"/>
        <v>954634.14607285557</v>
      </c>
      <c r="H155" s="108">
        <f t="shared" si="27"/>
        <v>1286613.3028826278</v>
      </c>
      <c r="I155" s="108">
        <f t="shared" si="27"/>
        <v>1530750.2218757723</v>
      </c>
      <c r="J155" s="108">
        <f t="shared" si="27"/>
        <v>1753535.7215638915</v>
      </c>
      <c r="K155" s="108">
        <f t="shared" si="27"/>
        <v>1922191.7496338487</v>
      </c>
      <c r="L155" s="108">
        <f t="shared" si="27"/>
        <v>2096892.6045379783</v>
      </c>
      <c r="M155" s="108">
        <f t="shared" si="27"/>
        <v>2557121.7990229102</v>
      </c>
      <c r="N155" s="108">
        <f t="shared" si="27"/>
        <v>2608264.235003368</v>
      </c>
      <c r="O155" s="108">
        <f t="shared" si="27"/>
        <v>2660429.5197034357</v>
      </c>
      <c r="P155" s="108">
        <f t="shared" si="27"/>
        <v>2713638.1100975042</v>
      </c>
      <c r="Q155" s="108">
        <f t="shared" si="27"/>
        <v>2767910.8722994546</v>
      </c>
      <c r="R155" s="108">
        <f t="shared" si="27"/>
        <v>2823269.0897454433</v>
      </c>
      <c r="S155" s="108">
        <f t="shared" si="27"/>
        <v>2879734.4715403519</v>
      </c>
      <c r="T155" s="108">
        <f t="shared" si="27"/>
        <v>2937329.1609711596</v>
      </c>
      <c r="U155" s="108">
        <f t="shared" si="27"/>
        <v>2996075.7441905821</v>
      </c>
      <c r="V155" s="108">
        <f t="shared" si="27"/>
        <v>3055997.2590743937</v>
      </c>
    </row>
    <row r="156" spans="1:22" x14ac:dyDescent="0.25">
      <c r="C156" s="106"/>
      <c r="D156" s="106"/>
      <c r="E156" s="106"/>
      <c r="F156" s="106"/>
      <c r="G156" s="106"/>
      <c r="H156" s="106"/>
      <c r="I156" s="106"/>
      <c r="J156" s="106"/>
      <c r="K156" s="106"/>
      <c r="L156" s="106"/>
      <c r="M156" s="106"/>
      <c r="N156" s="106"/>
      <c r="O156" s="106"/>
      <c r="P156" s="106"/>
      <c r="Q156" s="106"/>
      <c r="R156" s="106"/>
      <c r="S156" s="106"/>
      <c r="T156" s="106"/>
      <c r="U156" s="106"/>
      <c r="V156" s="106"/>
    </row>
    <row r="157" spans="1:22" x14ac:dyDescent="0.25">
      <c r="C157" s="38">
        <f>SUM(C154:C155)</f>
        <v>1866048.7983803565</v>
      </c>
      <c r="D157" s="38">
        <f t="shared" ref="D157:V157" si="28">SUM(D154:D155)</f>
        <v>1855438.7297801725</v>
      </c>
      <c r="E157" s="38">
        <f t="shared" si="28"/>
        <v>1846909.4509348273</v>
      </c>
      <c r="F157" s="38">
        <f t="shared" si="28"/>
        <v>1806817.139280288</v>
      </c>
      <c r="G157" s="38">
        <f t="shared" si="28"/>
        <v>2029820.5538199982</v>
      </c>
      <c r="H157" s="38">
        <f t="shared" si="28"/>
        <v>2223481.820807707</v>
      </c>
      <c r="I157" s="38">
        <f t="shared" si="28"/>
        <v>2332445.2608626769</v>
      </c>
      <c r="J157" s="38">
        <f t="shared" si="28"/>
        <v>2551433.9091485739</v>
      </c>
      <c r="K157" s="38">
        <f t="shared" si="28"/>
        <v>2720089.937218531</v>
      </c>
      <c r="L157" s="38">
        <f t="shared" si="28"/>
        <v>2894790.7921226607</v>
      </c>
      <c r="M157" s="38">
        <f t="shared" si="28"/>
        <v>3346398.9598792596</v>
      </c>
      <c r="N157" s="38">
        <f t="shared" si="28"/>
        <v>3397541.3958597174</v>
      </c>
      <c r="O157" s="38">
        <f t="shared" si="28"/>
        <v>3449706.6805597851</v>
      </c>
      <c r="P157" s="38">
        <f t="shared" si="28"/>
        <v>3502915.2709538536</v>
      </c>
      <c r="Q157" s="38">
        <f t="shared" si="28"/>
        <v>3557188.0331558036</v>
      </c>
      <c r="R157" s="38">
        <f t="shared" si="28"/>
        <v>3612546.2506017927</v>
      </c>
      <c r="S157" s="38">
        <f t="shared" si="28"/>
        <v>3669011.6323967008</v>
      </c>
      <c r="T157" s="38">
        <f t="shared" si="28"/>
        <v>3726606.3218275085</v>
      </c>
      <c r="U157" s="38">
        <f t="shared" si="28"/>
        <v>3785352.9050469315</v>
      </c>
      <c r="V157" s="38">
        <f t="shared" si="28"/>
        <v>3845274.4199307431</v>
      </c>
    </row>
    <row r="159" spans="1:22" x14ac:dyDescent="0.25">
      <c r="A159" s="42" t="s">
        <v>31</v>
      </c>
      <c r="B159" s="42"/>
      <c r="C159" s="42">
        <v>2021</v>
      </c>
      <c r="D159" s="43">
        <v>2022</v>
      </c>
      <c r="E159" s="42">
        <v>2023</v>
      </c>
      <c r="F159" s="43">
        <v>2024</v>
      </c>
      <c r="G159" s="42">
        <v>2025</v>
      </c>
      <c r="H159" s="43">
        <v>2026</v>
      </c>
      <c r="I159" s="42">
        <v>2027</v>
      </c>
      <c r="J159" s="43">
        <v>2028</v>
      </c>
      <c r="K159" s="42">
        <v>2029</v>
      </c>
      <c r="L159" s="43">
        <v>2030</v>
      </c>
      <c r="M159" s="42">
        <v>2031</v>
      </c>
      <c r="N159" s="43">
        <v>2032</v>
      </c>
      <c r="O159" s="42">
        <v>2033</v>
      </c>
      <c r="P159" s="43">
        <v>2034</v>
      </c>
      <c r="Q159" s="42">
        <v>2035</v>
      </c>
      <c r="R159" s="43">
        <v>2036</v>
      </c>
      <c r="S159" s="42">
        <v>2037</v>
      </c>
      <c r="T159" s="43">
        <v>2038</v>
      </c>
      <c r="U159" s="42">
        <v>2039</v>
      </c>
      <c r="V159" s="43">
        <v>2040</v>
      </c>
    </row>
    <row r="160" spans="1:22" x14ac:dyDescent="0.25">
      <c r="A160" s="44" t="s">
        <v>62</v>
      </c>
      <c r="B160" s="45" t="s">
        <v>56</v>
      </c>
      <c r="C160" s="116">
        <f>IFERROR(lifespans_all!D158*DTE_mission_minutes!D2,"-")</f>
        <v>133409.35004928565</v>
      </c>
      <c r="D160" s="116">
        <f>IFERROR(lifespans_all!E158*DTE_mission_minutes!E2,"-")</f>
        <v>133409.35004928565</v>
      </c>
      <c r="E160" s="116">
        <f>IFERROR(lifespans_all!F158*DTE_mission_minutes!F2,"-")</f>
        <v>0</v>
      </c>
      <c r="F160" s="116">
        <f>IFERROR(lifespans_all!G158*DTE_mission_minutes!G2,"-")</f>
        <v>0</v>
      </c>
      <c r="G160" s="116">
        <f>IFERROR(lifespans_all!H158*DTE_mission_minutes!H2,"-")</f>
        <v>0</v>
      </c>
      <c r="H160" s="116">
        <f>IFERROR(lifespans_all!I158*DTE_mission_minutes!I2,"-")</f>
        <v>0</v>
      </c>
      <c r="I160" s="116">
        <f>IFERROR(lifespans_all!J158*DTE_mission_minutes!J2,"-")</f>
        <v>0</v>
      </c>
      <c r="J160" s="116">
        <f>IFERROR(lifespans_all!K158*DTE_mission_minutes!K2,"-")</f>
        <v>0</v>
      </c>
      <c r="K160" s="116">
        <f>IFERROR(lifespans_all!L158*DTE_mission_minutes!L2,"-")</f>
        <v>0</v>
      </c>
      <c r="L160" s="116">
        <f>IFERROR(lifespans_all!M158*DTE_mission_minutes!M2,"-")</f>
        <v>0</v>
      </c>
      <c r="M160" s="116">
        <f>IFERROR(lifespans_all!N158*DTE_mission_minutes!N2,"-")</f>
        <v>0</v>
      </c>
      <c r="N160" s="116">
        <f>IFERROR(lifespans_all!O158*DTE_mission_minutes!O2,"-")</f>
        <v>0</v>
      </c>
      <c r="O160" s="116">
        <f>IFERROR(lifespans_all!P158*DTE_mission_minutes!P2,"-")</f>
        <v>0</v>
      </c>
      <c r="P160" s="116">
        <f>IFERROR(lifespans_all!Q158*DTE_mission_minutes!Q2,"-")</f>
        <v>0</v>
      </c>
      <c r="Q160" s="116">
        <f>IFERROR(lifespans_all!R158*DTE_mission_minutes!R2,"-")</f>
        <v>0</v>
      </c>
      <c r="R160" s="116">
        <f>IFERROR(lifespans_all!S158*DTE_mission_minutes!S2,"-")</f>
        <v>0</v>
      </c>
      <c r="S160" s="116">
        <f>IFERROR(lifespans_all!T158*DTE_mission_minutes!T2,"-")</f>
        <v>0</v>
      </c>
      <c r="T160" s="116">
        <f>IFERROR(lifespans_all!U158*DTE_mission_minutes!U2,"-")</f>
        <v>0</v>
      </c>
      <c r="U160" s="116">
        <f>IFERROR(lifespans_all!V158*DTE_mission_minutes!V2,"-")</f>
        <v>0</v>
      </c>
      <c r="V160" s="116">
        <f>IFERROR(lifespans_all!W158*DTE_mission_minutes!W2,"-")</f>
        <v>0</v>
      </c>
    </row>
    <row r="161" spans="1:22" x14ac:dyDescent="0.25">
      <c r="A161" s="44" t="s">
        <v>32</v>
      </c>
      <c r="B161" s="45" t="s">
        <v>56</v>
      </c>
      <c r="C161" s="116">
        <f>IFERROR(lifespans_all!D159*DTE_mission_minutes!D3,"-")</f>
        <v>2249.4702694444441</v>
      </c>
      <c r="D161" s="116">
        <f>IFERROR(lifespans_all!E159*DTE_mission_minutes!E3,"-")</f>
        <v>1189.7750000000001</v>
      </c>
      <c r="E161" s="116">
        <f>IFERROR(lifespans_all!F159*DTE_mission_minutes!F3,"-")</f>
        <v>649.57638888888891</v>
      </c>
      <c r="F161" s="116">
        <f>IFERROR(lifespans_all!G159*DTE_mission_minutes!G3,"-")</f>
        <v>1663.1641649999997</v>
      </c>
      <c r="G161" s="116">
        <f>IFERROR(lifespans_all!H159*DTE_mission_minutes!H3,"-")</f>
        <v>0</v>
      </c>
      <c r="H161" s="116">
        <f>IFERROR(lifespans_all!I159*DTE_mission_minutes!I3,"-")</f>
        <v>0</v>
      </c>
      <c r="I161" s="116">
        <f>IFERROR(lifespans_all!J159*DTE_mission_minutes!J3,"-")</f>
        <v>0</v>
      </c>
      <c r="J161" s="116">
        <f>IFERROR(lifespans_all!K159*DTE_mission_minutes!K3,"-")</f>
        <v>0</v>
      </c>
      <c r="K161" s="116">
        <f>IFERROR(lifespans_all!L159*DTE_mission_minutes!L3,"-")</f>
        <v>0</v>
      </c>
      <c r="L161" s="116">
        <f>IFERROR(lifespans_all!M159*DTE_mission_minutes!M3,"-")</f>
        <v>0</v>
      </c>
      <c r="M161" s="116">
        <f>IFERROR(lifespans_all!N159*DTE_mission_minutes!N3,"-")</f>
        <v>0</v>
      </c>
      <c r="N161" s="116">
        <f>IFERROR(lifespans_all!O159*DTE_mission_minutes!O3,"-")</f>
        <v>0</v>
      </c>
      <c r="O161" s="116">
        <f>IFERROR(lifespans_all!P159*DTE_mission_minutes!P3,"-")</f>
        <v>0</v>
      </c>
      <c r="P161" s="116">
        <f>IFERROR(lifespans_all!Q159*DTE_mission_minutes!Q3,"-")</f>
        <v>0</v>
      </c>
      <c r="Q161" s="116">
        <f>IFERROR(lifespans_all!R159*DTE_mission_minutes!R3,"-")</f>
        <v>0</v>
      </c>
      <c r="R161" s="116">
        <f>IFERROR(lifespans_all!S159*DTE_mission_minutes!S3,"-")</f>
        <v>0</v>
      </c>
      <c r="S161" s="116">
        <f>IFERROR(lifespans_all!T159*DTE_mission_minutes!T3,"-")</f>
        <v>0</v>
      </c>
      <c r="T161" s="116">
        <f>IFERROR(lifespans_all!U159*DTE_mission_minutes!U3,"-")</f>
        <v>0</v>
      </c>
      <c r="U161" s="116">
        <f>IFERROR(lifespans_all!V159*DTE_mission_minutes!V3,"-")</f>
        <v>0</v>
      </c>
      <c r="V161" s="116">
        <f>IFERROR(lifespans_all!W159*DTE_mission_minutes!W3,"-")</f>
        <v>0</v>
      </c>
    </row>
    <row r="162" spans="1:22" x14ac:dyDescent="0.25">
      <c r="A162" s="44" t="s">
        <v>64</v>
      </c>
      <c r="B162" s="45" t="s">
        <v>56</v>
      </c>
      <c r="C162" s="116">
        <f>IFERROR(lifespans_all!D160*DTE_mission_minutes!D4,"-")</f>
        <v>1151.5091666666667</v>
      </c>
      <c r="D162" s="116">
        <f>IFERROR(lifespans_all!E160*DTE_mission_minutes!E4,"-")</f>
        <v>1164.4527777777778</v>
      </c>
      <c r="E162" s="116">
        <f>IFERROR(lifespans_all!F160*DTE_mission_minutes!F4,"-")</f>
        <v>862.00805555555553</v>
      </c>
      <c r="F162" s="116">
        <f>IFERROR(lifespans_all!G160*DTE_mission_minutes!G4,"-")</f>
        <v>1093.0107777777775</v>
      </c>
      <c r="G162" s="116">
        <f>IFERROR(lifespans_all!H160*DTE_mission_minutes!H4,"-")</f>
        <v>1093.0107777777775</v>
      </c>
      <c r="H162" s="116">
        <f>IFERROR(lifespans_all!I160*DTE_mission_minutes!I4,"-")</f>
        <v>1093.0107777777775</v>
      </c>
      <c r="I162" s="116">
        <f>IFERROR(lifespans_all!J160*DTE_mission_minutes!J4,"-")</f>
        <v>0</v>
      </c>
      <c r="J162" s="116">
        <f>IFERROR(lifespans_all!K160*DTE_mission_minutes!K4,"-")</f>
        <v>0</v>
      </c>
      <c r="K162" s="116">
        <f>IFERROR(lifespans_all!L160*DTE_mission_minutes!L4,"-")</f>
        <v>0</v>
      </c>
      <c r="L162" s="116">
        <f>IFERROR(lifespans_all!M160*DTE_mission_minutes!M4,"-")</f>
        <v>0</v>
      </c>
      <c r="M162" s="116">
        <f>IFERROR(lifespans_all!N160*DTE_mission_minutes!N4,"-")</f>
        <v>0</v>
      </c>
      <c r="N162" s="116">
        <f>IFERROR(lifespans_all!O160*DTE_mission_minutes!O4,"-")</f>
        <v>0</v>
      </c>
      <c r="O162" s="116">
        <f>IFERROR(lifespans_all!P160*DTE_mission_minutes!P4,"-")</f>
        <v>0</v>
      </c>
      <c r="P162" s="116">
        <f>IFERROR(lifespans_all!Q160*DTE_mission_minutes!Q4,"-")</f>
        <v>0</v>
      </c>
      <c r="Q162" s="116">
        <f>IFERROR(lifespans_all!R160*DTE_mission_minutes!R4,"-")</f>
        <v>0</v>
      </c>
      <c r="R162" s="116">
        <f>IFERROR(lifespans_all!S160*DTE_mission_minutes!S4,"-")</f>
        <v>0</v>
      </c>
      <c r="S162" s="116">
        <f>IFERROR(lifespans_all!T160*DTE_mission_minutes!T4,"-")</f>
        <v>0</v>
      </c>
      <c r="T162" s="116">
        <f>IFERROR(lifespans_all!U160*DTE_mission_minutes!U4,"-")</f>
        <v>0</v>
      </c>
      <c r="U162" s="116">
        <f>IFERROR(lifespans_all!V160*DTE_mission_minutes!V4,"-")</f>
        <v>0</v>
      </c>
      <c r="V162" s="116">
        <f>IFERROR(lifespans_all!W160*DTE_mission_minutes!W4,"-")</f>
        <v>0</v>
      </c>
    </row>
    <row r="163" spans="1:22" x14ac:dyDescent="0.25">
      <c r="A163" s="44" t="s">
        <v>65</v>
      </c>
      <c r="B163" s="50" t="s">
        <v>58</v>
      </c>
      <c r="C163" s="116">
        <f>IFERROR(lifespans_all!D161*DTE_mission_minutes!D5,"-")</f>
        <v>171572.29579277776</v>
      </c>
      <c r="D163" s="116">
        <f>IFERROR(lifespans_all!E161*DTE_mission_minutes!E5,"-")</f>
        <v>171572.29579277776</v>
      </c>
      <c r="E163" s="116">
        <f>IFERROR(lifespans_all!F161*DTE_mission_minutes!F5,"-")</f>
        <v>171572.29579277776</v>
      </c>
      <c r="F163" s="116">
        <f>IFERROR(lifespans_all!G161*DTE_mission_minutes!G5,"-")</f>
        <v>171572.29579277776</v>
      </c>
      <c r="G163" s="116">
        <f>IFERROR(lifespans_all!H161*DTE_mission_minutes!H5,"-")</f>
        <v>171572.29579277776</v>
      </c>
      <c r="H163" s="116">
        <f>IFERROR(lifespans_all!I161*DTE_mission_minutes!I5,"-")</f>
        <v>171572.29579277776</v>
      </c>
      <c r="I163" s="116">
        <f>IFERROR(lifespans_all!J161*DTE_mission_minutes!J5,"-")</f>
        <v>171572.29579277776</v>
      </c>
      <c r="J163" s="116">
        <f>IFERROR(lifespans_all!K161*DTE_mission_minutes!K5,"-")</f>
        <v>171572.29579277776</v>
      </c>
      <c r="K163" s="116">
        <f>IFERROR(lifespans_all!L161*DTE_mission_minutes!L5,"-")</f>
        <v>171572.29579277776</v>
      </c>
      <c r="L163" s="116">
        <f>IFERROR(lifespans_all!M161*DTE_mission_minutes!M5,"-")</f>
        <v>171572.29579277776</v>
      </c>
      <c r="M163" s="116">
        <f>IFERROR(lifespans_all!N161*DTE_mission_minutes!N5,"-")</f>
        <v>171572.29579277776</v>
      </c>
      <c r="N163" s="116">
        <f>IFERROR(lifespans_all!O161*DTE_mission_minutes!O5,"-")</f>
        <v>171572.29579277776</v>
      </c>
      <c r="O163" s="116">
        <f>IFERROR(lifespans_all!P161*DTE_mission_minutes!P5,"-")</f>
        <v>171572.29579277776</v>
      </c>
      <c r="P163" s="116">
        <f>IFERROR(lifespans_all!Q161*DTE_mission_minutes!Q5,"-")</f>
        <v>171572.29579277776</v>
      </c>
      <c r="Q163" s="116">
        <f>IFERROR(lifespans_all!R161*DTE_mission_minutes!R5,"-")</f>
        <v>171572.29579277776</v>
      </c>
      <c r="R163" s="116">
        <f>IFERROR(lifespans_all!S161*DTE_mission_minutes!S5,"-")</f>
        <v>171572.29579277776</v>
      </c>
      <c r="S163" s="116">
        <f>IFERROR(lifespans_all!T161*DTE_mission_minutes!T5,"-")</f>
        <v>171572.29579277776</v>
      </c>
      <c r="T163" s="116">
        <f>IFERROR(lifespans_all!U161*DTE_mission_minutes!U5,"-")</f>
        <v>171572.29579277776</v>
      </c>
      <c r="U163" s="116">
        <f>IFERROR(lifespans_all!V161*DTE_mission_minutes!V5,"-")</f>
        <v>171572.29579277776</v>
      </c>
      <c r="V163" s="116">
        <f>IFERROR(lifespans_all!W161*DTE_mission_minutes!W5,"-")</f>
        <v>171572.29579277776</v>
      </c>
    </row>
    <row r="164" spans="1:22" x14ac:dyDescent="0.25">
      <c r="A164" s="44" t="s">
        <v>66</v>
      </c>
      <c r="B164" s="51" t="s">
        <v>57</v>
      </c>
      <c r="C164" s="116">
        <f>IFERROR(lifespans_all!D162*DTE_mission_minutes!D6,"-")</f>
        <v>30.559216666666664</v>
      </c>
      <c r="D164" s="116">
        <f>IFERROR(lifespans_all!E162*DTE_mission_minutes!E6,"-")</f>
        <v>69.774163888888879</v>
      </c>
      <c r="E164" s="116">
        <f>IFERROR(lifespans_all!F162*DTE_mission_minutes!F6,"-")</f>
        <v>18.289311111111111</v>
      </c>
      <c r="F164" s="116">
        <f>IFERROR(lifespans_all!G162*DTE_mission_minutes!G6,"-")</f>
        <v>35.440637222222215</v>
      </c>
      <c r="G164" s="116">
        <f>IFERROR(lifespans_all!H162*DTE_mission_minutes!H6,"-")</f>
        <v>0</v>
      </c>
      <c r="H164" s="116">
        <f>IFERROR(lifespans_all!I162*DTE_mission_minutes!I6,"-")</f>
        <v>0</v>
      </c>
      <c r="I164" s="116">
        <f>IFERROR(lifespans_all!J162*DTE_mission_minutes!J6,"-")</f>
        <v>0</v>
      </c>
      <c r="J164" s="116">
        <f>IFERROR(lifespans_all!K162*DTE_mission_minutes!K6,"-")</f>
        <v>0</v>
      </c>
      <c r="K164" s="116">
        <f>IFERROR(lifespans_all!L162*DTE_mission_minutes!L6,"-")</f>
        <v>0</v>
      </c>
      <c r="L164" s="116">
        <f>IFERROR(lifespans_all!M162*DTE_mission_minutes!M6,"-")</f>
        <v>0</v>
      </c>
      <c r="M164" s="116">
        <f>IFERROR(lifespans_all!N162*DTE_mission_minutes!N6,"-")</f>
        <v>0</v>
      </c>
      <c r="N164" s="116">
        <f>IFERROR(lifespans_all!O162*DTE_mission_minutes!O6,"-")</f>
        <v>0</v>
      </c>
      <c r="O164" s="116">
        <f>IFERROR(lifespans_all!P162*DTE_mission_minutes!P6,"-")</f>
        <v>0</v>
      </c>
      <c r="P164" s="116">
        <f>IFERROR(lifespans_all!Q162*DTE_mission_minutes!Q6,"-")</f>
        <v>0</v>
      </c>
      <c r="Q164" s="116">
        <f>IFERROR(lifespans_all!R162*DTE_mission_minutes!R6,"-")</f>
        <v>0</v>
      </c>
      <c r="R164" s="116">
        <f>IFERROR(lifespans_all!S162*DTE_mission_minutes!S6,"-")</f>
        <v>0</v>
      </c>
      <c r="S164" s="116">
        <f>IFERROR(lifespans_all!T162*DTE_mission_minutes!T6,"-")</f>
        <v>0</v>
      </c>
      <c r="T164" s="116">
        <f>IFERROR(lifespans_all!U162*DTE_mission_minutes!U6,"-")</f>
        <v>0</v>
      </c>
      <c r="U164" s="116">
        <f>IFERROR(lifespans_all!V162*DTE_mission_minutes!V6,"-")</f>
        <v>0</v>
      </c>
      <c r="V164" s="116">
        <f>IFERROR(lifespans_all!W162*DTE_mission_minutes!W6,"-")</f>
        <v>0</v>
      </c>
    </row>
    <row r="165" spans="1:22" x14ac:dyDescent="0.25">
      <c r="A165" s="44" t="s">
        <v>67</v>
      </c>
      <c r="B165" s="45" t="s">
        <v>56</v>
      </c>
      <c r="C165" s="116">
        <f>IFERROR(lifespans_all!D163*DTE_mission_minutes!D7,"-")</f>
        <v>667.42555555555555</v>
      </c>
      <c r="D165" s="116">
        <f>IFERROR(lifespans_all!E163*DTE_mission_minutes!E7,"-")</f>
        <v>707.53916666666669</v>
      </c>
      <c r="E165" s="116">
        <f>IFERROR(lifespans_all!F163*DTE_mission_minutes!F7,"-")</f>
        <v>608.43833333333339</v>
      </c>
      <c r="F165" s="116">
        <f>IFERROR(lifespans_all!G163*DTE_mission_minutes!G7,"-")</f>
        <v>671.11811111111115</v>
      </c>
      <c r="G165" s="116">
        <f>IFERROR(lifespans_all!H163*DTE_mission_minutes!H7,"-")</f>
        <v>671.11811111111115</v>
      </c>
      <c r="H165" s="116">
        <f>IFERROR(lifespans_all!I163*DTE_mission_minutes!I7,"-")</f>
        <v>671.11811111111115</v>
      </c>
      <c r="I165" s="116">
        <f>IFERROR(lifespans_all!J163*DTE_mission_minutes!J7,"-")</f>
        <v>0</v>
      </c>
      <c r="J165" s="116">
        <f>IFERROR(lifespans_all!K163*DTE_mission_minutes!K7,"-")</f>
        <v>0</v>
      </c>
      <c r="K165" s="116">
        <f>IFERROR(lifespans_all!L163*DTE_mission_minutes!L7,"-")</f>
        <v>0</v>
      </c>
      <c r="L165" s="116">
        <f>IFERROR(lifespans_all!M163*DTE_mission_minutes!M7,"-")</f>
        <v>0</v>
      </c>
      <c r="M165" s="116">
        <f>IFERROR(lifespans_all!N163*DTE_mission_minutes!N7,"-")</f>
        <v>0</v>
      </c>
      <c r="N165" s="116">
        <f>IFERROR(lifespans_all!O163*DTE_mission_minutes!O7,"-")</f>
        <v>0</v>
      </c>
      <c r="O165" s="116">
        <f>IFERROR(lifespans_all!P163*DTE_mission_minutes!P7,"-")</f>
        <v>0</v>
      </c>
      <c r="P165" s="116">
        <f>IFERROR(lifespans_all!Q163*DTE_mission_minutes!Q7,"-")</f>
        <v>0</v>
      </c>
      <c r="Q165" s="116">
        <f>IFERROR(lifespans_all!R163*DTE_mission_minutes!R7,"-")</f>
        <v>0</v>
      </c>
      <c r="R165" s="116">
        <f>IFERROR(lifespans_all!S163*DTE_mission_minutes!S7,"-")</f>
        <v>0</v>
      </c>
      <c r="S165" s="116">
        <f>IFERROR(lifespans_all!T163*DTE_mission_minutes!T7,"-")</f>
        <v>0</v>
      </c>
      <c r="T165" s="116">
        <f>IFERROR(lifespans_all!U163*DTE_mission_minutes!U7,"-")</f>
        <v>0</v>
      </c>
      <c r="U165" s="116">
        <f>IFERROR(lifespans_all!V163*DTE_mission_minutes!V7,"-")</f>
        <v>0</v>
      </c>
      <c r="V165" s="116">
        <f>IFERROR(lifespans_all!W163*DTE_mission_minutes!W7,"-")</f>
        <v>0</v>
      </c>
    </row>
    <row r="166" spans="1:22" x14ac:dyDescent="0.25">
      <c r="A166" s="44" t="s">
        <v>33</v>
      </c>
      <c r="B166" s="52" t="s">
        <v>63</v>
      </c>
      <c r="C166" s="116">
        <f>IFERROR(lifespans_all!D164*DTE_mission_minutes!D8,"-")</f>
        <v>508.14004722222222</v>
      </c>
      <c r="D166" s="116">
        <f>IFERROR(lifespans_all!E164*DTE_mission_minutes!E8,"-")</f>
        <v>377.5913888888889</v>
      </c>
      <c r="E166" s="116">
        <f>IFERROR(lifespans_all!F164*DTE_mission_minutes!F8,"-")</f>
        <v>307.24861111111113</v>
      </c>
      <c r="F166" s="116">
        <f>IFERROR(lifespans_all!G164*DTE_mission_minutes!G8,"-")</f>
        <v>392.20349666666669</v>
      </c>
      <c r="G166" s="116">
        <f>IFERROR(lifespans_all!H164*DTE_mission_minutes!H8,"-")</f>
        <v>392.20349666666669</v>
      </c>
      <c r="H166" s="116">
        <f>IFERROR(lifespans_all!I164*DTE_mission_minutes!I8,"-")</f>
        <v>392.20349666666669</v>
      </c>
      <c r="I166" s="116">
        <f>IFERROR(lifespans_all!J164*DTE_mission_minutes!J8,"-")</f>
        <v>392.20349666666669</v>
      </c>
      <c r="J166" s="116">
        <f>IFERROR(lifespans_all!K164*DTE_mission_minutes!K8,"-")</f>
        <v>392.20349666666669</v>
      </c>
      <c r="K166" s="116">
        <f>IFERROR(lifespans_all!L164*DTE_mission_minutes!L8,"-")</f>
        <v>392.20349666666669</v>
      </c>
      <c r="L166" s="116">
        <f>IFERROR(lifespans_all!M164*DTE_mission_minutes!M8,"-")</f>
        <v>392.20349666666669</v>
      </c>
      <c r="M166" s="116">
        <f>IFERROR(lifespans_all!N164*DTE_mission_minutes!N8,"-")</f>
        <v>392.20349666666669</v>
      </c>
      <c r="N166" s="116">
        <f>IFERROR(lifespans_all!O164*DTE_mission_minutes!O8,"-")</f>
        <v>392.20349666666669</v>
      </c>
      <c r="O166" s="116">
        <f>IFERROR(lifespans_all!P164*DTE_mission_minutes!P8,"-")</f>
        <v>392.20349666666669</v>
      </c>
      <c r="P166" s="116">
        <f>IFERROR(lifespans_all!Q164*DTE_mission_minutes!Q8,"-")</f>
        <v>392.20349666666669</v>
      </c>
      <c r="Q166" s="116">
        <f>IFERROR(lifespans_all!R164*DTE_mission_minutes!R8,"-")</f>
        <v>392.20349666666669</v>
      </c>
      <c r="R166" s="116">
        <f>IFERROR(lifespans_all!S164*DTE_mission_minutes!S8,"-")</f>
        <v>392.20349666666669</v>
      </c>
      <c r="S166" s="116">
        <f>IFERROR(lifespans_all!T164*DTE_mission_minutes!T8,"-")</f>
        <v>392.20349666666669</v>
      </c>
      <c r="T166" s="116">
        <f>IFERROR(lifespans_all!U164*DTE_mission_minutes!U8,"-")</f>
        <v>392.20349666666669</v>
      </c>
      <c r="U166" s="116">
        <f>IFERROR(lifespans_all!V164*DTE_mission_minutes!V8,"-")</f>
        <v>392.20349666666669</v>
      </c>
      <c r="V166" s="116">
        <f>IFERROR(lifespans_all!W164*DTE_mission_minutes!W8,"-")</f>
        <v>392.20349666666669</v>
      </c>
    </row>
    <row r="167" spans="1:22" x14ac:dyDescent="0.25">
      <c r="A167" s="44" t="s">
        <v>68</v>
      </c>
      <c r="B167" s="45" t="s">
        <v>56</v>
      </c>
      <c r="C167" s="116">
        <f>IFERROR(lifespans_all!D165*DTE_mission_minutes!D9,"-")</f>
        <v>0</v>
      </c>
      <c r="D167" s="116">
        <f>IFERROR(lifespans_all!E165*DTE_mission_minutes!E9,"-")</f>
        <v>0</v>
      </c>
      <c r="E167" s="116">
        <f>IFERROR(lifespans_all!F165*DTE_mission_minutes!F9,"-")</f>
        <v>0</v>
      </c>
      <c r="F167" s="116">
        <f>IFERROR(lifespans_all!G165*DTE_mission_minutes!G9,"-")</f>
        <v>0</v>
      </c>
      <c r="G167" s="116">
        <f>IFERROR(lifespans_all!H165*DTE_mission_minutes!H9,"-")</f>
        <v>0</v>
      </c>
      <c r="H167" s="116">
        <f>IFERROR(lifespans_all!I165*DTE_mission_minutes!I9,"-")</f>
        <v>0</v>
      </c>
      <c r="I167" s="116">
        <f>IFERROR(lifespans_all!J165*DTE_mission_minutes!J9,"-")</f>
        <v>0</v>
      </c>
      <c r="J167" s="116">
        <f>IFERROR(lifespans_all!K165*DTE_mission_minutes!K9,"-")</f>
        <v>0</v>
      </c>
      <c r="K167" s="116">
        <f>IFERROR(lifespans_all!L165*DTE_mission_minutes!L9,"-")</f>
        <v>0</v>
      </c>
      <c r="L167" s="116">
        <f>IFERROR(lifespans_all!M165*DTE_mission_minutes!M9,"-")</f>
        <v>0</v>
      </c>
      <c r="M167" s="116">
        <f>IFERROR(lifespans_all!N165*DTE_mission_minutes!N9,"-")</f>
        <v>0</v>
      </c>
      <c r="N167" s="116">
        <f>IFERROR(lifespans_all!O165*DTE_mission_minutes!O9,"-")</f>
        <v>0</v>
      </c>
      <c r="O167" s="116">
        <f>IFERROR(lifespans_all!P165*DTE_mission_minutes!P9,"-")</f>
        <v>0</v>
      </c>
      <c r="P167" s="116">
        <f>IFERROR(lifespans_all!Q165*DTE_mission_minutes!Q9,"-")</f>
        <v>0</v>
      </c>
      <c r="Q167" s="116">
        <f>IFERROR(lifespans_all!R165*DTE_mission_minutes!R9,"-")</f>
        <v>0</v>
      </c>
      <c r="R167" s="116">
        <f>IFERROR(lifespans_all!S165*DTE_mission_minutes!S9,"-")</f>
        <v>0</v>
      </c>
      <c r="S167" s="116">
        <f>IFERROR(lifespans_all!T165*DTE_mission_minutes!T9,"-")</f>
        <v>0</v>
      </c>
      <c r="T167" s="116">
        <f>IFERROR(lifespans_all!U165*DTE_mission_minutes!U9,"-")</f>
        <v>0</v>
      </c>
      <c r="U167" s="116">
        <f>IFERROR(lifespans_all!V165*DTE_mission_minutes!V9,"-")</f>
        <v>0</v>
      </c>
      <c r="V167" s="116">
        <f>IFERROR(lifespans_all!W165*DTE_mission_minutes!W9,"-")</f>
        <v>0</v>
      </c>
    </row>
    <row r="168" spans="1:22" x14ac:dyDescent="0.25">
      <c r="A168" s="44" t="s">
        <v>69</v>
      </c>
      <c r="B168" s="51" t="s">
        <v>58</v>
      </c>
      <c r="C168" s="116">
        <f>IFERROR(lifespans_all!D166*DTE_mission_minutes!D10,"-")</f>
        <v>1178.5658305555555</v>
      </c>
      <c r="D168" s="116">
        <f>IFERROR(lifespans_all!E166*DTE_mission_minutes!E10,"-")</f>
        <v>779.39891388888896</v>
      </c>
      <c r="E168" s="116">
        <f>IFERROR(lifespans_all!F166*DTE_mission_minutes!F10,"-")</f>
        <v>4.2386111111111111</v>
      </c>
      <c r="F168" s="116">
        <f>IFERROR(lifespans_all!G166*DTE_mission_minutes!G10,"-")</f>
        <v>871.54136999999992</v>
      </c>
      <c r="G168" s="116">
        <f>IFERROR(lifespans_all!H166*DTE_mission_minutes!H10,"-")</f>
        <v>871.54136999999992</v>
      </c>
      <c r="H168" s="116">
        <f>IFERROR(lifespans_all!I166*DTE_mission_minutes!I10,"-")</f>
        <v>871.54136999999992</v>
      </c>
      <c r="I168" s="116">
        <f>IFERROR(lifespans_all!J166*DTE_mission_minutes!J10,"-")</f>
        <v>871.54136999999992</v>
      </c>
      <c r="J168" s="116">
        <f>IFERROR(lifespans_all!K166*DTE_mission_minutes!K10,"-")</f>
        <v>871.54136999999992</v>
      </c>
      <c r="K168" s="116">
        <f>IFERROR(lifespans_all!L166*DTE_mission_minutes!L10,"-")</f>
        <v>871.54136999999992</v>
      </c>
      <c r="L168" s="116">
        <f>IFERROR(lifespans_all!M166*DTE_mission_minutes!M10,"-")</f>
        <v>871.54136999999992</v>
      </c>
      <c r="M168" s="116">
        <f>IFERROR(lifespans_all!N166*DTE_mission_minutes!N10,"-")</f>
        <v>0</v>
      </c>
      <c r="N168" s="116">
        <f>IFERROR(lifespans_all!O166*DTE_mission_minutes!O10,"-")</f>
        <v>0</v>
      </c>
      <c r="O168" s="116">
        <f>IFERROR(lifespans_all!P166*DTE_mission_minutes!P10,"-")</f>
        <v>0</v>
      </c>
      <c r="P168" s="116">
        <f>IFERROR(lifespans_all!Q166*DTE_mission_minutes!Q10,"-")</f>
        <v>0</v>
      </c>
      <c r="Q168" s="116">
        <f>IFERROR(lifespans_all!R166*DTE_mission_minutes!R10,"-")</f>
        <v>0</v>
      </c>
      <c r="R168" s="116">
        <f>IFERROR(lifespans_all!S166*DTE_mission_minutes!S10,"-")</f>
        <v>0</v>
      </c>
      <c r="S168" s="116">
        <f>IFERROR(lifespans_all!T166*DTE_mission_minutes!T10,"-")</f>
        <v>0</v>
      </c>
      <c r="T168" s="116">
        <f>IFERROR(lifespans_all!U166*DTE_mission_minutes!U10,"-")</f>
        <v>0</v>
      </c>
      <c r="U168" s="116">
        <f>IFERROR(lifespans_all!V166*DTE_mission_minutes!V10,"-")</f>
        <v>0</v>
      </c>
      <c r="V168" s="116">
        <f>IFERROR(lifespans_all!W166*DTE_mission_minutes!W10,"-")</f>
        <v>0</v>
      </c>
    </row>
    <row r="169" spans="1:22" x14ac:dyDescent="0.25">
      <c r="A169" s="44" t="s">
        <v>70</v>
      </c>
      <c r="B169" s="51" t="s">
        <v>57</v>
      </c>
      <c r="C169" s="116">
        <f>IFERROR(lifespans_all!D167*DTE_mission_minutes!D11,"-")</f>
        <v>721.11352444444435</v>
      </c>
      <c r="D169" s="116">
        <f>IFERROR(lifespans_all!E167*DTE_mission_minutes!E11,"-")</f>
        <v>721.11352444444435</v>
      </c>
      <c r="E169" s="116">
        <f>IFERROR(lifespans_all!F167*DTE_mission_minutes!F11,"-")</f>
        <v>721.11352444444435</v>
      </c>
      <c r="F169" s="116">
        <f>IFERROR(lifespans_all!G167*DTE_mission_minutes!G11,"-")</f>
        <v>721.11352444444435</v>
      </c>
      <c r="G169" s="116">
        <f>IFERROR(lifespans_all!H167*DTE_mission_minutes!H11,"-")</f>
        <v>721.11352444444435</v>
      </c>
      <c r="H169" s="116">
        <f>IFERROR(lifespans_all!I167*DTE_mission_minutes!I11,"-")</f>
        <v>721.11352444444435</v>
      </c>
      <c r="I169" s="116">
        <f>IFERROR(lifespans_all!J167*DTE_mission_minutes!J11,"-")</f>
        <v>721.11352444444435</v>
      </c>
      <c r="J169" s="116">
        <f>IFERROR(lifespans_all!K167*DTE_mission_minutes!K11,"-")</f>
        <v>721.11352444444435</v>
      </c>
      <c r="K169" s="116">
        <f>IFERROR(lifespans_all!L167*DTE_mission_minutes!L11,"-")</f>
        <v>721.11352444444435</v>
      </c>
      <c r="L169" s="116">
        <f>IFERROR(lifespans_all!M167*DTE_mission_minutes!M11,"-")</f>
        <v>721.11352444444435</v>
      </c>
      <c r="M169" s="116">
        <f>IFERROR(lifespans_all!N167*DTE_mission_minutes!N11,"-")</f>
        <v>721.11352444444435</v>
      </c>
      <c r="N169" s="116">
        <f>IFERROR(lifespans_all!O167*DTE_mission_minutes!O11,"-")</f>
        <v>721.11352444444435</v>
      </c>
      <c r="O169" s="116">
        <f>IFERROR(lifespans_all!P167*DTE_mission_minutes!P11,"-")</f>
        <v>721.11352444444435</v>
      </c>
      <c r="P169" s="116">
        <f>IFERROR(lifespans_all!Q167*DTE_mission_minutes!Q11,"-")</f>
        <v>721.11352444444435</v>
      </c>
      <c r="Q169" s="116">
        <f>IFERROR(lifespans_all!R167*DTE_mission_minutes!R11,"-")</f>
        <v>721.11352444444435</v>
      </c>
      <c r="R169" s="116">
        <f>IFERROR(lifespans_all!S167*DTE_mission_minutes!S11,"-")</f>
        <v>721.11352444444435</v>
      </c>
      <c r="S169" s="116">
        <f>IFERROR(lifespans_all!T167*DTE_mission_minutes!T11,"-")</f>
        <v>721.11352444444435</v>
      </c>
      <c r="T169" s="116">
        <f>IFERROR(lifespans_all!U167*DTE_mission_minutes!U11,"-")</f>
        <v>721.11352444444435</v>
      </c>
      <c r="U169" s="116">
        <f>IFERROR(lifespans_all!V167*DTE_mission_minutes!V11,"-")</f>
        <v>721.11352444444435</v>
      </c>
      <c r="V169" s="116">
        <f>IFERROR(lifespans_all!W167*DTE_mission_minutes!W11,"-")</f>
        <v>721.11352444444435</v>
      </c>
    </row>
    <row r="170" spans="1:22" x14ac:dyDescent="0.25">
      <c r="A170" s="44" t="s">
        <v>71</v>
      </c>
      <c r="B170" s="50" t="s">
        <v>58</v>
      </c>
      <c r="C170" s="116">
        <f>IFERROR(lifespans_all!D168*DTE_mission_minutes!D12,"-")</f>
        <v>171572.29579277776</v>
      </c>
      <c r="D170" s="116">
        <f>IFERROR(lifespans_all!E168*DTE_mission_minutes!E12,"-")</f>
        <v>171572.29579277776</v>
      </c>
      <c r="E170" s="116">
        <f>IFERROR(lifespans_all!F168*DTE_mission_minutes!F12,"-")</f>
        <v>171572.29579277776</v>
      </c>
      <c r="F170" s="116">
        <f>IFERROR(lifespans_all!G168*DTE_mission_minutes!G12,"-")</f>
        <v>171572.29579277776</v>
      </c>
      <c r="G170" s="116">
        <f>IFERROR(lifespans_all!H168*DTE_mission_minutes!H12,"-")</f>
        <v>171572.29579277776</v>
      </c>
      <c r="H170" s="116">
        <f>IFERROR(lifespans_all!I168*DTE_mission_minutes!I12,"-")</f>
        <v>171572.29579277776</v>
      </c>
      <c r="I170" s="116">
        <f>IFERROR(lifespans_all!J168*DTE_mission_minutes!J12,"-")</f>
        <v>171572.29579277776</v>
      </c>
      <c r="J170" s="116">
        <f>IFERROR(lifespans_all!K168*DTE_mission_minutes!K12,"-")</f>
        <v>171572.29579277776</v>
      </c>
      <c r="K170" s="116">
        <f>IFERROR(lifespans_all!L168*DTE_mission_minutes!L12,"-")</f>
        <v>171572.29579277776</v>
      </c>
      <c r="L170" s="116">
        <f>IFERROR(lifespans_all!M168*DTE_mission_minutes!M12,"-")</f>
        <v>171572.29579277776</v>
      </c>
      <c r="M170" s="116">
        <f>IFERROR(lifespans_all!N168*DTE_mission_minutes!N12,"-")</f>
        <v>171572.29579277776</v>
      </c>
      <c r="N170" s="116">
        <f>IFERROR(lifespans_all!O168*DTE_mission_minutes!O12,"-")</f>
        <v>171572.29579277776</v>
      </c>
      <c r="O170" s="116">
        <f>IFERROR(lifespans_all!P168*DTE_mission_minutes!P12,"-")</f>
        <v>171572.29579277776</v>
      </c>
      <c r="P170" s="116">
        <f>IFERROR(lifespans_all!Q168*DTE_mission_minutes!Q12,"-")</f>
        <v>171572.29579277776</v>
      </c>
      <c r="Q170" s="116">
        <f>IFERROR(lifespans_all!R168*DTE_mission_minutes!R12,"-")</f>
        <v>171572.29579277776</v>
      </c>
      <c r="R170" s="116">
        <f>IFERROR(lifespans_all!S168*DTE_mission_minutes!S12,"-")</f>
        <v>171572.29579277776</v>
      </c>
      <c r="S170" s="116">
        <f>IFERROR(lifespans_all!T168*DTE_mission_minutes!T12,"-")</f>
        <v>171572.29579277776</v>
      </c>
      <c r="T170" s="116">
        <f>IFERROR(lifespans_all!U168*DTE_mission_minutes!U12,"-")</f>
        <v>171572.29579277776</v>
      </c>
      <c r="U170" s="116">
        <f>IFERROR(lifespans_all!V168*DTE_mission_minutes!V12,"-")</f>
        <v>171572.29579277776</v>
      </c>
      <c r="V170" s="116">
        <f>IFERROR(lifespans_all!W168*DTE_mission_minutes!W12,"-")</f>
        <v>171572.29579277776</v>
      </c>
    </row>
    <row r="171" spans="1:22" x14ac:dyDescent="0.25">
      <c r="A171" s="44" t="s">
        <v>81</v>
      </c>
      <c r="B171" s="52" t="s">
        <v>63</v>
      </c>
      <c r="C171" s="116" t="str">
        <f>IFERROR(lifespans_all!D169*DTE_mission_minutes!D13,"-")</f>
        <v>-</v>
      </c>
      <c r="D171" s="116" t="str">
        <f>IFERROR(lifespans_all!E169*DTE_mission_minutes!E13,"-")</f>
        <v>-</v>
      </c>
      <c r="E171" s="116" t="str">
        <f>IFERROR(lifespans_all!F169*DTE_mission_minutes!F13,"-")</f>
        <v>-</v>
      </c>
      <c r="F171" s="116" t="str">
        <f>IFERROR(lifespans_all!G169*DTE_mission_minutes!G13,"-")</f>
        <v>-</v>
      </c>
      <c r="G171" s="116" t="str">
        <f>IFERROR(lifespans_all!H169*DTE_mission_minutes!H13,"-")</f>
        <v>-</v>
      </c>
      <c r="H171" s="116" t="str">
        <f>IFERROR(lifespans_all!I169*DTE_mission_minutes!I13,"-")</f>
        <v>-</v>
      </c>
      <c r="I171" s="116" t="str">
        <f>IFERROR(lifespans_all!J169*DTE_mission_minutes!J13,"-")</f>
        <v>-</v>
      </c>
      <c r="J171" s="116" t="str">
        <f>IFERROR(lifespans_all!K169*DTE_mission_minutes!K13,"-")</f>
        <v>-</v>
      </c>
      <c r="K171" s="116" t="str">
        <f>IFERROR(lifespans_all!L169*DTE_mission_minutes!L13,"-")</f>
        <v>-</v>
      </c>
      <c r="L171" s="116" t="str">
        <f>IFERROR(lifespans_all!M169*DTE_mission_minutes!M13,"-")</f>
        <v>-</v>
      </c>
      <c r="M171" s="116" t="str">
        <f>IFERROR(lifespans_all!N169*DTE_mission_minutes!N13,"-")</f>
        <v>-</v>
      </c>
      <c r="N171" s="116" t="str">
        <f>IFERROR(lifespans_all!O169*DTE_mission_minutes!O13,"-")</f>
        <v>-</v>
      </c>
      <c r="O171" s="116" t="str">
        <f>IFERROR(lifespans_all!P169*DTE_mission_minutes!P13,"-")</f>
        <v>-</v>
      </c>
      <c r="P171" s="116" t="str">
        <f>IFERROR(lifespans_all!Q169*DTE_mission_minutes!Q13,"-")</f>
        <v>-</v>
      </c>
      <c r="Q171" s="116" t="str">
        <f>IFERROR(lifespans_all!R169*DTE_mission_minutes!R13,"-")</f>
        <v>-</v>
      </c>
      <c r="R171" s="116" t="str">
        <f>IFERROR(lifespans_all!S169*DTE_mission_minutes!S13,"-")</f>
        <v>-</v>
      </c>
      <c r="S171" s="116" t="str">
        <f>IFERROR(lifespans_all!T169*DTE_mission_minutes!T13,"-")</f>
        <v>-</v>
      </c>
      <c r="T171" s="116" t="str">
        <f>IFERROR(lifespans_all!U169*DTE_mission_minutes!U13,"-")</f>
        <v>-</v>
      </c>
      <c r="U171" s="116" t="str">
        <f>IFERROR(lifespans_all!V169*DTE_mission_minutes!V13,"-")</f>
        <v>-</v>
      </c>
      <c r="V171" s="116" t="str">
        <f>IFERROR(lifespans_all!W169*DTE_mission_minutes!W13,"-")</f>
        <v>-</v>
      </c>
    </row>
    <row r="172" spans="1:22" x14ac:dyDescent="0.25">
      <c r="A172" s="44" t="s">
        <v>34</v>
      </c>
      <c r="B172" s="45" t="s">
        <v>56</v>
      </c>
      <c r="C172" s="116">
        <f>IFERROR(lifespans_all!D170*DTE_mission_minutes!D14,"-")</f>
        <v>851.36055555555549</v>
      </c>
      <c r="D172" s="116">
        <f>IFERROR(lifespans_all!E170*DTE_mission_minutes!E14,"-")</f>
        <v>921.41561944444436</v>
      </c>
      <c r="E172" s="116">
        <f>IFERROR(lifespans_all!F170*DTE_mission_minutes!F14,"-")</f>
        <v>793.34499999999991</v>
      </c>
      <c r="F172" s="116">
        <f>IFERROR(lifespans_all!G170*DTE_mission_minutes!G14,"-")</f>
        <v>796.60534611111109</v>
      </c>
      <c r="G172" s="116">
        <f>IFERROR(lifespans_all!H170*DTE_mission_minutes!H14,"-")</f>
        <v>796.60534611111109</v>
      </c>
      <c r="H172" s="116">
        <f>IFERROR(lifespans_all!I170*DTE_mission_minutes!I14,"-")</f>
        <v>796.60534611111109</v>
      </c>
      <c r="I172" s="116">
        <f>IFERROR(lifespans_all!J170*DTE_mission_minutes!J14,"-")</f>
        <v>796.60534611111109</v>
      </c>
      <c r="J172" s="116">
        <f>IFERROR(lifespans_all!K170*DTE_mission_minutes!K14,"-")</f>
        <v>0</v>
      </c>
      <c r="K172" s="116">
        <f>IFERROR(lifespans_all!L170*DTE_mission_minutes!L14,"-")</f>
        <v>0</v>
      </c>
      <c r="L172" s="116">
        <f>IFERROR(lifespans_all!M170*DTE_mission_minutes!M14,"-")</f>
        <v>0</v>
      </c>
      <c r="M172" s="116">
        <f>IFERROR(lifespans_all!N170*DTE_mission_minutes!N14,"-")</f>
        <v>0</v>
      </c>
      <c r="N172" s="116">
        <f>IFERROR(lifespans_all!O170*DTE_mission_minutes!O14,"-")</f>
        <v>0</v>
      </c>
      <c r="O172" s="116">
        <f>IFERROR(lifespans_all!P170*DTE_mission_minutes!P14,"-")</f>
        <v>0</v>
      </c>
      <c r="P172" s="116">
        <f>IFERROR(lifespans_all!Q170*DTE_mission_minutes!Q14,"-")</f>
        <v>0</v>
      </c>
      <c r="Q172" s="116">
        <f>IFERROR(lifespans_all!R170*DTE_mission_minutes!R14,"-")</f>
        <v>0</v>
      </c>
      <c r="R172" s="116">
        <f>IFERROR(lifespans_all!S170*DTE_mission_minutes!S14,"-")</f>
        <v>0</v>
      </c>
      <c r="S172" s="116">
        <f>IFERROR(lifespans_all!T170*DTE_mission_minutes!T14,"-")</f>
        <v>0</v>
      </c>
      <c r="T172" s="116">
        <f>IFERROR(lifespans_all!U170*DTE_mission_minutes!U14,"-")</f>
        <v>0</v>
      </c>
      <c r="U172" s="116">
        <f>IFERROR(lifespans_all!V170*DTE_mission_minutes!V14,"-")</f>
        <v>0</v>
      </c>
      <c r="V172" s="116">
        <f>IFERROR(lifespans_all!W170*DTE_mission_minutes!W14,"-")</f>
        <v>0</v>
      </c>
    </row>
    <row r="173" spans="1:22" x14ac:dyDescent="0.25">
      <c r="A173" s="56" t="s">
        <v>82</v>
      </c>
      <c r="B173" s="45" t="s">
        <v>55</v>
      </c>
      <c r="C173" s="116">
        <f>IFERROR(lifespans_all!D171*DTE_mission_minutes!D15,"-")</f>
        <v>2140.4341038095235</v>
      </c>
      <c r="D173" s="116">
        <f>IFERROR(lifespans_all!E171*DTE_mission_minutes!E15,"-")</f>
        <v>2140.4341038095235</v>
      </c>
      <c r="E173" s="116">
        <f>IFERROR(lifespans_all!F171*DTE_mission_minutes!F15,"-")</f>
        <v>2140.4341038095235</v>
      </c>
      <c r="F173" s="116">
        <f>IFERROR(lifespans_all!G171*DTE_mission_minutes!G15,"-")</f>
        <v>2140.4341038095235</v>
      </c>
      <c r="G173" s="116">
        <f>IFERROR(lifespans_all!H171*DTE_mission_minutes!H15,"-")</f>
        <v>2140.4341038095235</v>
      </c>
      <c r="H173" s="116">
        <f>IFERROR(lifespans_all!I171*DTE_mission_minutes!I15,"-")</f>
        <v>2140.4341038095235</v>
      </c>
      <c r="I173" s="116">
        <f>IFERROR(lifespans_all!J171*DTE_mission_minutes!J15,"-")</f>
        <v>2140.4341038095235</v>
      </c>
      <c r="J173" s="116">
        <f>IFERROR(lifespans_all!K171*DTE_mission_minutes!K15,"-")</f>
        <v>2140.4341038095235</v>
      </c>
      <c r="K173" s="116">
        <f>IFERROR(lifespans_all!L171*DTE_mission_minutes!L15,"-")</f>
        <v>2140.4341038095235</v>
      </c>
      <c r="L173" s="116">
        <f>IFERROR(lifespans_all!M171*DTE_mission_minutes!M15,"-")</f>
        <v>2140.4341038095235</v>
      </c>
      <c r="M173" s="116">
        <f>IFERROR(lifespans_all!N171*DTE_mission_minutes!N15,"-")</f>
        <v>2140.4341038095235</v>
      </c>
      <c r="N173" s="116">
        <f>IFERROR(lifespans_all!O171*DTE_mission_minutes!O15,"-")</f>
        <v>2140.4341038095235</v>
      </c>
      <c r="O173" s="116">
        <f>IFERROR(lifespans_all!P171*DTE_mission_minutes!P15,"-")</f>
        <v>2140.4341038095235</v>
      </c>
      <c r="P173" s="116">
        <f>IFERROR(lifespans_all!Q171*DTE_mission_minutes!Q15,"-")</f>
        <v>2140.4341038095235</v>
      </c>
      <c r="Q173" s="116">
        <f>IFERROR(lifespans_all!R171*DTE_mission_minutes!R15,"-")</f>
        <v>2140.4341038095235</v>
      </c>
      <c r="R173" s="116">
        <f>IFERROR(lifespans_all!S171*DTE_mission_minutes!S15,"-")</f>
        <v>2140.4341038095235</v>
      </c>
      <c r="S173" s="116">
        <f>IFERROR(lifespans_all!T171*DTE_mission_minutes!T15,"-")</f>
        <v>2140.4341038095235</v>
      </c>
      <c r="T173" s="116">
        <f>IFERROR(lifespans_all!U171*DTE_mission_minutes!U15,"-")</f>
        <v>2140.4341038095235</v>
      </c>
      <c r="U173" s="116">
        <f>IFERROR(lifespans_all!V171*DTE_mission_minutes!V15,"-")</f>
        <v>2140.4341038095235</v>
      </c>
      <c r="V173" s="116">
        <f>IFERROR(lifespans_all!W171*DTE_mission_minutes!W15,"-")</f>
        <v>2140.4341038095235</v>
      </c>
    </row>
    <row r="174" spans="1:22" x14ac:dyDescent="0.25">
      <c r="A174" s="56" t="s">
        <v>83</v>
      </c>
      <c r="B174" s="45" t="s">
        <v>55</v>
      </c>
      <c r="C174" s="116">
        <f>IFERROR(lifespans_all!D172*DTE_mission_minutes!D16,"-")</f>
        <v>2140.4341038095235</v>
      </c>
      <c r="D174" s="116">
        <f>IFERROR(lifespans_all!E172*DTE_mission_minutes!E16,"-")</f>
        <v>2140.4341038095235</v>
      </c>
      <c r="E174" s="116">
        <f>IFERROR(lifespans_all!F172*DTE_mission_minutes!F16,"-")</f>
        <v>2140.4341038095235</v>
      </c>
      <c r="F174" s="116">
        <f>IFERROR(lifespans_all!G172*DTE_mission_minutes!G16,"-")</f>
        <v>2140.4341038095235</v>
      </c>
      <c r="G174" s="116">
        <f>IFERROR(lifespans_all!H172*DTE_mission_minutes!H16,"-")</f>
        <v>2140.4341038095235</v>
      </c>
      <c r="H174" s="116">
        <f>IFERROR(lifespans_all!I172*DTE_mission_minutes!I16,"-")</f>
        <v>2140.4341038095235</v>
      </c>
      <c r="I174" s="116">
        <f>IFERROR(lifespans_all!J172*DTE_mission_minutes!J16,"-")</f>
        <v>2140.4341038095235</v>
      </c>
      <c r="J174" s="116">
        <f>IFERROR(lifespans_all!K172*DTE_mission_minutes!K16,"-")</f>
        <v>2140.4341038095235</v>
      </c>
      <c r="K174" s="116">
        <f>IFERROR(lifespans_all!L172*DTE_mission_minutes!L16,"-")</f>
        <v>2140.4341038095235</v>
      </c>
      <c r="L174" s="116">
        <f>IFERROR(lifespans_all!M172*DTE_mission_minutes!M16,"-")</f>
        <v>2140.4341038095235</v>
      </c>
      <c r="M174" s="116">
        <f>IFERROR(lifespans_all!N172*DTE_mission_minutes!N16,"-")</f>
        <v>2140.4341038095235</v>
      </c>
      <c r="N174" s="116">
        <f>IFERROR(lifespans_all!O172*DTE_mission_minutes!O16,"-")</f>
        <v>2140.4341038095235</v>
      </c>
      <c r="O174" s="116">
        <f>IFERROR(lifespans_all!P172*DTE_mission_minutes!P16,"-")</f>
        <v>2140.4341038095235</v>
      </c>
      <c r="P174" s="116">
        <f>IFERROR(lifespans_all!Q172*DTE_mission_minutes!Q16,"-")</f>
        <v>2140.4341038095235</v>
      </c>
      <c r="Q174" s="116">
        <f>IFERROR(lifespans_all!R172*DTE_mission_minutes!R16,"-")</f>
        <v>2140.4341038095235</v>
      </c>
      <c r="R174" s="116">
        <f>IFERROR(lifespans_all!S172*DTE_mission_minutes!S16,"-")</f>
        <v>2140.4341038095235</v>
      </c>
      <c r="S174" s="116">
        <f>IFERROR(lifespans_all!T172*DTE_mission_minutes!T16,"-")</f>
        <v>2140.4341038095235</v>
      </c>
      <c r="T174" s="116">
        <f>IFERROR(lifespans_all!U172*DTE_mission_minutes!U16,"-")</f>
        <v>2140.4341038095235</v>
      </c>
      <c r="U174" s="116">
        <f>IFERROR(lifespans_all!V172*DTE_mission_minutes!V16,"-")</f>
        <v>2140.4341038095235</v>
      </c>
      <c r="V174" s="116">
        <f>IFERROR(lifespans_all!W172*DTE_mission_minutes!W16,"-")</f>
        <v>2140.4341038095235</v>
      </c>
    </row>
    <row r="175" spans="1:22" x14ac:dyDescent="0.25">
      <c r="A175" s="56" t="s">
        <v>84</v>
      </c>
      <c r="B175" s="45" t="s">
        <v>55</v>
      </c>
      <c r="C175" s="116">
        <f>IFERROR(lifespans_all!D173*DTE_mission_minutes!D17,"-")</f>
        <v>2140.4341038095235</v>
      </c>
      <c r="D175" s="116">
        <f>IFERROR(lifespans_all!E173*DTE_mission_minutes!E17,"-")</f>
        <v>2140.4341038095235</v>
      </c>
      <c r="E175" s="116">
        <f>IFERROR(lifespans_all!F173*DTE_mission_minutes!F17,"-")</f>
        <v>2140.4341038095235</v>
      </c>
      <c r="F175" s="116">
        <f>IFERROR(lifespans_all!G173*DTE_mission_minutes!G17,"-")</f>
        <v>2140.4341038095235</v>
      </c>
      <c r="G175" s="116">
        <f>IFERROR(lifespans_all!H173*DTE_mission_minutes!H17,"-")</f>
        <v>2140.4341038095235</v>
      </c>
      <c r="H175" s="116">
        <f>IFERROR(lifespans_all!I173*DTE_mission_minutes!I17,"-")</f>
        <v>2140.4341038095235</v>
      </c>
      <c r="I175" s="116">
        <f>IFERROR(lifespans_all!J173*DTE_mission_minutes!J17,"-")</f>
        <v>2140.4341038095235</v>
      </c>
      <c r="J175" s="116">
        <f>IFERROR(lifespans_all!K173*DTE_mission_minutes!K17,"-")</f>
        <v>2140.4341038095235</v>
      </c>
      <c r="K175" s="116">
        <f>IFERROR(lifespans_all!L173*DTE_mission_minutes!L17,"-")</f>
        <v>2140.4341038095235</v>
      </c>
      <c r="L175" s="116">
        <f>IFERROR(lifespans_all!M173*DTE_mission_minutes!M17,"-")</f>
        <v>2140.4341038095235</v>
      </c>
      <c r="M175" s="116">
        <f>IFERROR(lifespans_all!N173*DTE_mission_minutes!N17,"-")</f>
        <v>2140.4341038095235</v>
      </c>
      <c r="N175" s="116">
        <f>IFERROR(lifespans_all!O173*DTE_mission_minutes!O17,"-")</f>
        <v>2140.4341038095235</v>
      </c>
      <c r="O175" s="116">
        <f>IFERROR(lifespans_all!P173*DTE_mission_minutes!P17,"-")</f>
        <v>2140.4341038095235</v>
      </c>
      <c r="P175" s="116">
        <f>IFERROR(lifespans_all!Q173*DTE_mission_minutes!Q17,"-")</f>
        <v>2140.4341038095235</v>
      </c>
      <c r="Q175" s="116">
        <f>IFERROR(lifespans_all!R173*DTE_mission_minutes!R17,"-")</f>
        <v>2140.4341038095235</v>
      </c>
      <c r="R175" s="116">
        <f>IFERROR(lifespans_all!S173*DTE_mission_minutes!S17,"-")</f>
        <v>2140.4341038095235</v>
      </c>
      <c r="S175" s="116">
        <f>IFERROR(lifespans_all!T173*DTE_mission_minutes!T17,"-")</f>
        <v>2140.4341038095235</v>
      </c>
      <c r="T175" s="116">
        <f>IFERROR(lifespans_all!U173*DTE_mission_minutes!U17,"-")</f>
        <v>2140.4341038095235</v>
      </c>
      <c r="U175" s="116">
        <f>IFERROR(lifespans_all!V173*DTE_mission_minutes!V17,"-")</f>
        <v>2140.4341038095235</v>
      </c>
      <c r="V175" s="116">
        <f>IFERROR(lifespans_all!W173*DTE_mission_minutes!W17,"-")</f>
        <v>2140.4341038095235</v>
      </c>
    </row>
    <row r="176" spans="1:22" x14ac:dyDescent="0.25">
      <c r="A176" s="56" t="s">
        <v>85</v>
      </c>
      <c r="B176" s="45" t="s">
        <v>55</v>
      </c>
      <c r="C176" s="116">
        <f>IFERROR(lifespans_all!D174*DTE_mission_minutes!D18,"-")</f>
        <v>2140.4341038095235</v>
      </c>
      <c r="D176" s="116">
        <f>IFERROR(lifespans_all!E174*DTE_mission_minutes!E18,"-")</f>
        <v>2140.4341038095235</v>
      </c>
      <c r="E176" s="116">
        <f>IFERROR(lifespans_all!F174*DTE_mission_minutes!F18,"-")</f>
        <v>2140.4341038095235</v>
      </c>
      <c r="F176" s="116">
        <f>IFERROR(lifespans_all!G174*DTE_mission_minutes!G18,"-")</f>
        <v>2140.4341038095235</v>
      </c>
      <c r="G176" s="116">
        <f>IFERROR(lifespans_all!H174*DTE_mission_minutes!H18,"-")</f>
        <v>2140.4341038095235</v>
      </c>
      <c r="H176" s="116">
        <f>IFERROR(lifespans_all!I174*DTE_mission_minutes!I18,"-")</f>
        <v>2140.4341038095235</v>
      </c>
      <c r="I176" s="116">
        <f>IFERROR(lifespans_all!J174*DTE_mission_minutes!J18,"-")</f>
        <v>2140.4341038095235</v>
      </c>
      <c r="J176" s="116">
        <f>IFERROR(lifespans_all!K174*DTE_mission_minutes!K18,"-")</f>
        <v>2140.4341038095235</v>
      </c>
      <c r="K176" s="116">
        <f>IFERROR(lifespans_all!L174*DTE_mission_minutes!L18,"-")</f>
        <v>2140.4341038095235</v>
      </c>
      <c r="L176" s="116">
        <f>IFERROR(lifespans_all!M174*DTE_mission_minutes!M18,"-")</f>
        <v>2140.4341038095235</v>
      </c>
      <c r="M176" s="116">
        <f>IFERROR(lifespans_all!N174*DTE_mission_minutes!N18,"-")</f>
        <v>2140.4341038095235</v>
      </c>
      <c r="N176" s="116">
        <f>IFERROR(lifespans_all!O174*DTE_mission_minutes!O18,"-")</f>
        <v>2140.4341038095235</v>
      </c>
      <c r="O176" s="116">
        <f>IFERROR(lifespans_all!P174*DTE_mission_minutes!P18,"-")</f>
        <v>2140.4341038095235</v>
      </c>
      <c r="P176" s="116">
        <f>IFERROR(lifespans_all!Q174*DTE_mission_minutes!Q18,"-")</f>
        <v>2140.4341038095235</v>
      </c>
      <c r="Q176" s="116">
        <f>IFERROR(lifespans_all!R174*DTE_mission_minutes!R18,"-")</f>
        <v>2140.4341038095235</v>
      </c>
      <c r="R176" s="116">
        <f>IFERROR(lifespans_all!S174*DTE_mission_minutes!S18,"-")</f>
        <v>2140.4341038095235</v>
      </c>
      <c r="S176" s="116">
        <f>IFERROR(lifespans_all!T174*DTE_mission_minutes!T18,"-")</f>
        <v>2140.4341038095235</v>
      </c>
      <c r="T176" s="116">
        <f>IFERROR(lifespans_all!U174*DTE_mission_minutes!U18,"-")</f>
        <v>2140.4341038095235</v>
      </c>
      <c r="U176" s="116">
        <f>IFERROR(lifespans_all!V174*DTE_mission_minutes!V18,"-")</f>
        <v>2140.4341038095235</v>
      </c>
      <c r="V176" s="116">
        <f>IFERROR(lifespans_all!W174*DTE_mission_minutes!W18,"-")</f>
        <v>2140.4341038095235</v>
      </c>
    </row>
    <row r="177" spans="1:22" x14ac:dyDescent="0.25">
      <c r="A177" s="44" t="s">
        <v>35</v>
      </c>
      <c r="B177" s="45" t="s">
        <v>56</v>
      </c>
      <c r="C177" s="116">
        <f>IFERROR(lifespans_all!D175*DTE_mission_minutes!D19,"-")</f>
        <v>3121.1464916666664</v>
      </c>
      <c r="D177" s="116">
        <f>IFERROR(lifespans_all!E175*DTE_mission_minutes!E19,"-")</f>
        <v>3157.8943527777778</v>
      </c>
      <c r="E177" s="116">
        <f>IFERROR(lifespans_all!F175*DTE_mission_minutes!F19,"-")</f>
        <v>2937.5030555555554</v>
      </c>
      <c r="F177" s="116">
        <f>IFERROR(lifespans_all!G175*DTE_mission_minutes!G19,"-")</f>
        <v>3137.9728877777775</v>
      </c>
      <c r="G177" s="116">
        <f>IFERROR(lifespans_all!H175*DTE_mission_minutes!H19,"-")</f>
        <v>3137.9728877777775</v>
      </c>
      <c r="H177" s="116">
        <f>IFERROR(lifespans_all!I175*DTE_mission_minutes!I19,"-")</f>
        <v>3137.9728877777775</v>
      </c>
      <c r="I177" s="116">
        <f>IFERROR(lifespans_all!J175*DTE_mission_minutes!J19,"-")</f>
        <v>3137.9728877777775</v>
      </c>
      <c r="J177" s="116">
        <f>IFERROR(lifespans_all!K175*DTE_mission_minutes!K19,"-")</f>
        <v>3137.9728877777775</v>
      </c>
      <c r="K177" s="116">
        <f>IFERROR(lifespans_all!L175*DTE_mission_minutes!L19,"-")</f>
        <v>3137.9728877777775</v>
      </c>
      <c r="L177" s="116">
        <f>IFERROR(lifespans_all!M175*DTE_mission_minutes!M19,"-")</f>
        <v>3137.9728877777775</v>
      </c>
      <c r="M177" s="116">
        <f>IFERROR(lifespans_all!N175*DTE_mission_minutes!N19,"-")</f>
        <v>3137.9728877777775</v>
      </c>
      <c r="N177" s="116">
        <f>IFERROR(lifespans_all!O175*DTE_mission_minutes!O19,"-")</f>
        <v>3137.9728877777775</v>
      </c>
      <c r="O177" s="116">
        <f>IFERROR(lifespans_all!P175*DTE_mission_minutes!P19,"-")</f>
        <v>3137.9728877777775</v>
      </c>
      <c r="P177" s="116">
        <f>IFERROR(lifespans_all!Q175*DTE_mission_minutes!Q19,"-")</f>
        <v>3137.9728877777775</v>
      </c>
      <c r="Q177" s="116">
        <f>IFERROR(lifespans_all!R175*DTE_mission_minutes!R19,"-")</f>
        <v>3137.9728877777775</v>
      </c>
      <c r="R177" s="116">
        <f>IFERROR(lifespans_all!S175*DTE_mission_minutes!S19,"-")</f>
        <v>3137.9728877777775</v>
      </c>
      <c r="S177" s="116">
        <f>IFERROR(lifespans_all!T175*DTE_mission_minutes!T19,"-")</f>
        <v>3137.9728877777775</v>
      </c>
      <c r="T177" s="116">
        <f>IFERROR(lifespans_all!U175*DTE_mission_minutes!U19,"-")</f>
        <v>3137.9728877777775</v>
      </c>
      <c r="U177" s="116">
        <f>IFERROR(lifespans_all!V175*DTE_mission_minutes!V19,"-")</f>
        <v>3137.9728877777775</v>
      </c>
      <c r="V177" s="116">
        <f>IFERROR(lifespans_all!W175*DTE_mission_minutes!W19,"-")</f>
        <v>3137.9728877777775</v>
      </c>
    </row>
    <row r="178" spans="1:22" x14ac:dyDescent="0.25">
      <c r="A178" s="44" t="s">
        <v>36</v>
      </c>
      <c r="B178" s="45" t="s">
        <v>56</v>
      </c>
      <c r="C178" s="116">
        <f>IFERROR(lifespans_all!D176*DTE_mission_minutes!D20,"-")</f>
        <v>3653.0924999999997</v>
      </c>
      <c r="D178" s="116">
        <f>IFERROR(lifespans_all!E176*DTE_mission_minutes!E20,"-")</f>
        <v>3468.0533333333337</v>
      </c>
      <c r="E178" s="116">
        <f>IFERROR(lifespans_all!F176*DTE_mission_minutes!F20,"-")</f>
        <v>3224.0014777777778</v>
      </c>
      <c r="F178" s="116">
        <f>IFERROR(lifespans_all!G176*DTE_mission_minutes!G20,"-")</f>
        <v>3454.7784394444448</v>
      </c>
      <c r="G178" s="116">
        <f>IFERROR(lifespans_all!H176*DTE_mission_minutes!H20,"-")</f>
        <v>3454.7784394444448</v>
      </c>
      <c r="H178" s="116">
        <f>IFERROR(lifespans_all!I176*DTE_mission_minutes!I20,"-")</f>
        <v>0</v>
      </c>
      <c r="I178" s="116">
        <f>IFERROR(lifespans_all!J176*DTE_mission_minutes!J20,"-")</f>
        <v>0</v>
      </c>
      <c r="J178" s="116">
        <f>IFERROR(lifespans_all!K176*DTE_mission_minutes!K20,"-")</f>
        <v>0</v>
      </c>
      <c r="K178" s="116">
        <f>IFERROR(lifespans_all!L176*DTE_mission_minutes!L20,"-")</f>
        <v>0</v>
      </c>
      <c r="L178" s="116">
        <f>IFERROR(lifespans_all!M176*DTE_mission_minutes!M20,"-")</f>
        <v>0</v>
      </c>
      <c r="M178" s="116">
        <f>IFERROR(lifespans_all!N176*DTE_mission_minutes!N20,"-")</f>
        <v>0</v>
      </c>
      <c r="N178" s="116">
        <f>IFERROR(lifespans_all!O176*DTE_mission_minutes!O20,"-")</f>
        <v>0</v>
      </c>
      <c r="O178" s="116">
        <f>IFERROR(lifespans_all!P176*DTE_mission_minutes!P20,"-")</f>
        <v>0</v>
      </c>
      <c r="P178" s="116">
        <f>IFERROR(lifespans_all!Q176*DTE_mission_minutes!Q20,"-")</f>
        <v>0</v>
      </c>
      <c r="Q178" s="116">
        <f>IFERROR(lifespans_all!R176*DTE_mission_minutes!R20,"-")</f>
        <v>0</v>
      </c>
      <c r="R178" s="116">
        <f>IFERROR(lifespans_all!S176*DTE_mission_minutes!S20,"-")</f>
        <v>0</v>
      </c>
      <c r="S178" s="116">
        <f>IFERROR(lifespans_all!T176*DTE_mission_minutes!T20,"-")</f>
        <v>0</v>
      </c>
      <c r="T178" s="116">
        <f>IFERROR(lifespans_all!U176*DTE_mission_minutes!U20,"-")</f>
        <v>0</v>
      </c>
      <c r="U178" s="116">
        <f>IFERROR(lifespans_all!V176*DTE_mission_minutes!V20,"-")</f>
        <v>0</v>
      </c>
      <c r="V178" s="116">
        <f>IFERROR(lifespans_all!W176*DTE_mission_minutes!W20,"-")</f>
        <v>0</v>
      </c>
    </row>
    <row r="179" spans="1:22" x14ac:dyDescent="0.25">
      <c r="A179" s="44" t="s">
        <v>39</v>
      </c>
      <c r="B179" s="57" t="s">
        <v>57</v>
      </c>
      <c r="C179" s="116">
        <f>IFERROR(lifespans_all!D177*DTE_mission_minutes!D21,"-")</f>
        <v>0</v>
      </c>
      <c r="D179" s="116">
        <f>IFERROR(lifespans_all!E177*DTE_mission_minutes!E21,"-")</f>
        <v>0</v>
      </c>
      <c r="E179" s="116">
        <f>IFERROR(lifespans_all!F177*DTE_mission_minutes!F21,"-")</f>
        <v>0</v>
      </c>
      <c r="F179" s="116">
        <f>IFERROR(lifespans_all!G177*DTE_mission_minutes!G21,"-")</f>
        <v>0</v>
      </c>
      <c r="G179" s="116">
        <f>IFERROR(lifespans_all!H177*DTE_mission_minutes!H21,"-")</f>
        <v>0</v>
      </c>
      <c r="H179" s="116">
        <f>IFERROR(lifespans_all!I177*DTE_mission_minutes!I21,"-")</f>
        <v>0</v>
      </c>
      <c r="I179" s="116">
        <f>IFERROR(lifespans_all!J177*DTE_mission_minutes!J21,"-")</f>
        <v>0</v>
      </c>
      <c r="J179" s="116">
        <f>IFERROR(lifespans_all!K177*DTE_mission_minutes!K21,"-")</f>
        <v>0</v>
      </c>
      <c r="K179" s="116">
        <f>IFERROR(lifespans_all!L177*DTE_mission_minutes!L21,"-")</f>
        <v>0</v>
      </c>
      <c r="L179" s="116">
        <f>IFERROR(lifespans_all!M177*DTE_mission_minutes!M21,"-")</f>
        <v>0</v>
      </c>
      <c r="M179" s="116">
        <f>IFERROR(lifespans_all!N177*DTE_mission_minutes!N21,"-")</f>
        <v>0</v>
      </c>
      <c r="N179" s="116">
        <f>IFERROR(lifespans_all!O177*DTE_mission_minutes!O21,"-")</f>
        <v>0</v>
      </c>
      <c r="O179" s="116">
        <f>IFERROR(lifespans_all!P177*DTE_mission_minutes!P21,"-")</f>
        <v>0</v>
      </c>
      <c r="P179" s="116">
        <f>IFERROR(lifespans_all!Q177*DTE_mission_minutes!Q21,"-")</f>
        <v>0</v>
      </c>
      <c r="Q179" s="116">
        <f>IFERROR(lifespans_all!R177*DTE_mission_minutes!R21,"-")</f>
        <v>0</v>
      </c>
      <c r="R179" s="116">
        <f>IFERROR(lifespans_all!S177*DTE_mission_minutes!S21,"-")</f>
        <v>0</v>
      </c>
      <c r="S179" s="116">
        <f>IFERROR(lifespans_all!T177*DTE_mission_minutes!T21,"-")</f>
        <v>0</v>
      </c>
      <c r="T179" s="116">
        <f>IFERROR(lifespans_all!U177*DTE_mission_minutes!U21,"-")</f>
        <v>0</v>
      </c>
      <c r="U179" s="116">
        <f>IFERROR(lifespans_all!V177*DTE_mission_minutes!V21,"-")</f>
        <v>0</v>
      </c>
      <c r="V179" s="116">
        <f>IFERROR(lifespans_all!W177*DTE_mission_minutes!W21,"-")</f>
        <v>0</v>
      </c>
    </row>
    <row r="180" spans="1:22" x14ac:dyDescent="0.25">
      <c r="A180" s="44" t="s">
        <v>72</v>
      </c>
      <c r="B180" s="45" t="s">
        <v>56</v>
      </c>
      <c r="C180" s="116">
        <f>IFERROR(lifespans_all!D178*DTE_mission_minutes!D22,"-")</f>
        <v>133409.35004928565</v>
      </c>
      <c r="D180" s="116">
        <f>IFERROR(lifespans_all!E178*DTE_mission_minutes!E22,"-")</f>
        <v>133409.35004928565</v>
      </c>
      <c r="E180" s="116">
        <f>IFERROR(lifespans_all!F178*DTE_mission_minutes!F22,"-")</f>
        <v>133409.35004928565</v>
      </c>
      <c r="F180" s="116">
        <f>IFERROR(lifespans_all!G178*DTE_mission_minutes!G22,"-")</f>
        <v>133409.35004928565</v>
      </c>
      <c r="G180" s="116">
        <f>IFERROR(lifespans_all!H178*DTE_mission_minutes!H22,"-")</f>
        <v>133409.35004928565</v>
      </c>
      <c r="H180" s="116">
        <f>IFERROR(lifespans_all!I178*DTE_mission_minutes!I22,"-")</f>
        <v>0</v>
      </c>
      <c r="I180" s="116">
        <f>IFERROR(lifespans_all!J178*DTE_mission_minutes!J22,"-")</f>
        <v>0</v>
      </c>
      <c r="J180" s="116">
        <f>IFERROR(lifespans_all!K178*DTE_mission_minutes!K22,"-")</f>
        <v>0</v>
      </c>
      <c r="K180" s="116">
        <f>IFERROR(lifespans_all!L178*DTE_mission_minutes!L22,"-")</f>
        <v>0</v>
      </c>
      <c r="L180" s="116">
        <f>IFERROR(lifespans_all!M178*DTE_mission_minutes!M22,"-")</f>
        <v>0</v>
      </c>
      <c r="M180" s="116">
        <f>IFERROR(lifespans_all!N178*DTE_mission_minutes!N22,"-")</f>
        <v>0</v>
      </c>
      <c r="N180" s="116">
        <f>IFERROR(lifespans_all!O178*DTE_mission_minutes!O22,"-")</f>
        <v>0</v>
      </c>
      <c r="O180" s="116">
        <f>IFERROR(lifespans_all!P178*DTE_mission_minutes!P22,"-")</f>
        <v>0</v>
      </c>
      <c r="P180" s="116">
        <f>IFERROR(lifespans_all!Q178*DTE_mission_minutes!Q22,"-")</f>
        <v>0</v>
      </c>
      <c r="Q180" s="116">
        <f>IFERROR(lifespans_all!R178*DTE_mission_minutes!R22,"-")</f>
        <v>0</v>
      </c>
      <c r="R180" s="116">
        <f>IFERROR(lifespans_all!S178*DTE_mission_minutes!S22,"-")</f>
        <v>0</v>
      </c>
      <c r="S180" s="116">
        <f>IFERROR(lifespans_all!T178*DTE_mission_minutes!T22,"-")</f>
        <v>0</v>
      </c>
      <c r="T180" s="116">
        <f>IFERROR(lifespans_all!U178*DTE_mission_minutes!U22,"-")</f>
        <v>0</v>
      </c>
      <c r="U180" s="116">
        <f>IFERROR(lifespans_all!V178*DTE_mission_minutes!V22,"-")</f>
        <v>0</v>
      </c>
      <c r="V180" s="116">
        <f>IFERROR(lifespans_all!W178*DTE_mission_minutes!W22,"-")</f>
        <v>0</v>
      </c>
    </row>
    <row r="181" spans="1:22" x14ac:dyDescent="0.25">
      <c r="A181" s="44" t="s">
        <v>37</v>
      </c>
      <c r="B181" s="45" t="s">
        <v>56</v>
      </c>
      <c r="C181" s="116">
        <f>IFERROR(lifespans_all!D179*DTE_mission_minutes!D23,"-")</f>
        <v>21.986611111111113</v>
      </c>
      <c r="D181" s="116">
        <f>IFERROR(lifespans_all!E179*DTE_mission_minutes!E23,"-")</f>
        <v>1.1333333333333333</v>
      </c>
      <c r="E181" s="116">
        <f>IFERROR(lifespans_all!F179*DTE_mission_minutes!F23,"-")</f>
        <v>3.7333333333333334</v>
      </c>
      <c r="F181" s="116">
        <f>IFERROR(lifespans_all!G179*DTE_mission_minutes!G23,"-")</f>
        <v>23.303841111111115</v>
      </c>
      <c r="G181" s="116">
        <f>IFERROR(lifespans_all!H179*DTE_mission_minutes!H23,"-")</f>
        <v>0</v>
      </c>
      <c r="H181" s="116">
        <f>IFERROR(lifespans_all!I179*DTE_mission_minutes!I23,"-")</f>
        <v>0</v>
      </c>
      <c r="I181" s="116">
        <f>IFERROR(lifespans_all!J179*DTE_mission_minutes!J23,"-")</f>
        <v>0</v>
      </c>
      <c r="J181" s="116">
        <f>IFERROR(lifespans_all!K179*DTE_mission_minutes!K23,"-")</f>
        <v>0</v>
      </c>
      <c r="K181" s="116">
        <f>IFERROR(lifespans_all!L179*DTE_mission_minutes!L23,"-")</f>
        <v>0</v>
      </c>
      <c r="L181" s="116">
        <f>IFERROR(lifespans_all!M179*DTE_mission_minutes!M23,"-")</f>
        <v>0</v>
      </c>
      <c r="M181" s="116">
        <f>IFERROR(lifespans_all!N179*DTE_mission_minutes!N23,"-")</f>
        <v>0</v>
      </c>
      <c r="N181" s="116">
        <f>IFERROR(lifespans_all!O179*DTE_mission_minutes!O23,"-")</f>
        <v>0</v>
      </c>
      <c r="O181" s="116">
        <f>IFERROR(lifespans_all!P179*DTE_mission_minutes!P23,"-")</f>
        <v>0</v>
      </c>
      <c r="P181" s="116">
        <f>IFERROR(lifespans_all!Q179*DTE_mission_minutes!Q23,"-")</f>
        <v>0</v>
      </c>
      <c r="Q181" s="116">
        <f>IFERROR(lifespans_all!R179*DTE_mission_minutes!R23,"-")</f>
        <v>0</v>
      </c>
      <c r="R181" s="116">
        <f>IFERROR(lifespans_all!S179*DTE_mission_minutes!S23,"-")</f>
        <v>0</v>
      </c>
      <c r="S181" s="116">
        <f>IFERROR(lifespans_all!T179*DTE_mission_minutes!T23,"-")</f>
        <v>0</v>
      </c>
      <c r="T181" s="116">
        <f>IFERROR(lifespans_all!U179*DTE_mission_minutes!U23,"-")</f>
        <v>0</v>
      </c>
      <c r="U181" s="116">
        <f>IFERROR(lifespans_all!V179*DTE_mission_minutes!V23,"-")</f>
        <v>0</v>
      </c>
      <c r="V181" s="116">
        <f>IFERROR(lifespans_all!W179*DTE_mission_minutes!W23,"-")</f>
        <v>0</v>
      </c>
    </row>
    <row r="182" spans="1:22" x14ac:dyDescent="0.25">
      <c r="A182" s="111" t="s">
        <v>38</v>
      </c>
      <c r="B182" s="112" t="s">
        <v>58</v>
      </c>
      <c r="C182" s="116">
        <f>IFERROR(lifespans_all!D180*DTE_mission_minutes!D24,"-")</f>
        <v>7757.52</v>
      </c>
      <c r="D182" s="116">
        <f>IFERROR(lifespans_all!E180*DTE_mission_minutes!E24,"-")</f>
        <v>7884.0724999999993</v>
      </c>
      <c r="E182" s="116">
        <f>IFERROR(lifespans_all!F180*DTE_mission_minutes!F24,"-")</f>
        <v>7411.0455555555554</v>
      </c>
      <c r="F182" s="116">
        <f>IFERROR(lifespans_all!G180*DTE_mission_minutes!G24,"-")</f>
        <v>7749.4853583333334</v>
      </c>
      <c r="G182" s="116">
        <f>IFERROR(lifespans_all!H180*DTE_mission_minutes!H24,"-")</f>
        <v>7749.4853583333334</v>
      </c>
      <c r="H182" s="116">
        <f>IFERROR(lifespans_all!I180*DTE_mission_minutes!I24,"-")</f>
        <v>7749.4853583333334</v>
      </c>
      <c r="I182" s="116">
        <f>IFERROR(lifespans_all!J180*DTE_mission_minutes!J24,"-")</f>
        <v>7749.4853583333334</v>
      </c>
      <c r="J182" s="116">
        <f>IFERROR(lifespans_all!K180*DTE_mission_minutes!K24,"-")</f>
        <v>7749.4853583333334</v>
      </c>
      <c r="K182" s="116">
        <f>IFERROR(lifespans_all!L180*DTE_mission_minutes!L24,"-")</f>
        <v>7749.4853583333334</v>
      </c>
      <c r="L182" s="116">
        <f>IFERROR(lifespans_all!M180*DTE_mission_minutes!M24,"-")</f>
        <v>7749.4853583333334</v>
      </c>
      <c r="M182" s="116">
        <f>IFERROR(lifespans_all!N180*DTE_mission_minutes!N24,"-")</f>
        <v>0</v>
      </c>
      <c r="N182" s="116">
        <f>IFERROR(lifespans_all!O180*DTE_mission_minutes!O24,"-")</f>
        <v>0</v>
      </c>
      <c r="O182" s="116">
        <f>IFERROR(lifespans_all!P180*DTE_mission_minutes!P24,"-")</f>
        <v>0</v>
      </c>
      <c r="P182" s="116">
        <f>IFERROR(lifespans_all!Q180*DTE_mission_minutes!Q24,"-")</f>
        <v>0</v>
      </c>
      <c r="Q182" s="116">
        <f>IFERROR(lifespans_all!R180*DTE_mission_minutes!R24,"-")</f>
        <v>0</v>
      </c>
      <c r="R182" s="116">
        <f>IFERROR(lifespans_all!S180*DTE_mission_minutes!S24,"-")</f>
        <v>0</v>
      </c>
      <c r="S182" s="116">
        <f>IFERROR(lifespans_all!T180*DTE_mission_minutes!T24,"-")</f>
        <v>0</v>
      </c>
      <c r="T182" s="116">
        <f>IFERROR(lifespans_all!U180*DTE_mission_minutes!U24,"-")</f>
        <v>0</v>
      </c>
      <c r="U182" s="116">
        <f>IFERROR(lifespans_all!V180*DTE_mission_minutes!V24,"-")</f>
        <v>0</v>
      </c>
      <c r="V182" s="116">
        <f>IFERROR(lifespans_all!W180*DTE_mission_minutes!W24,"-")</f>
        <v>0</v>
      </c>
    </row>
    <row r="183" spans="1:22" x14ac:dyDescent="0.25">
      <c r="A183" s="44" t="s">
        <v>40</v>
      </c>
      <c r="B183" s="45" t="s">
        <v>59</v>
      </c>
      <c r="C183" s="116">
        <f>IFERROR(lifespans_all!D181*DTE_mission_minutes!D25,"-")</f>
        <v>0</v>
      </c>
      <c r="D183" s="116">
        <f>IFERROR(lifespans_all!E181*DTE_mission_minutes!E25,"-")</f>
        <v>0</v>
      </c>
      <c r="E183" s="116">
        <f>IFERROR(lifespans_all!F181*DTE_mission_minutes!F25,"-")</f>
        <v>0</v>
      </c>
      <c r="F183" s="116">
        <f>IFERROR(lifespans_all!G181*DTE_mission_minutes!G25,"-")</f>
        <v>0</v>
      </c>
      <c r="G183" s="116">
        <f>IFERROR(lifespans_all!H181*DTE_mission_minutes!H25,"-")</f>
        <v>0</v>
      </c>
      <c r="H183" s="116">
        <f>IFERROR(lifespans_all!I181*DTE_mission_minutes!I25,"-")</f>
        <v>0</v>
      </c>
      <c r="I183" s="116">
        <f>IFERROR(lifespans_all!J181*DTE_mission_minutes!J25,"-")</f>
        <v>0</v>
      </c>
      <c r="J183" s="116">
        <f>IFERROR(lifespans_all!K181*DTE_mission_minutes!K25,"-")</f>
        <v>0</v>
      </c>
      <c r="K183" s="116">
        <f>IFERROR(lifespans_all!L181*DTE_mission_minutes!L25,"-")</f>
        <v>0</v>
      </c>
      <c r="L183" s="116">
        <f>IFERROR(lifespans_all!M181*DTE_mission_minutes!M25,"-")</f>
        <v>0</v>
      </c>
      <c r="M183" s="116">
        <f>IFERROR(lifespans_all!N181*DTE_mission_minutes!N25,"-")</f>
        <v>0</v>
      </c>
      <c r="N183" s="116">
        <f>IFERROR(lifespans_all!O181*DTE_mission_minutes!O25,"-")</f>
        <v>0</v>
      </c>
      <c r="O183" s="116">
        <f>IFERROR(lifespans_all!P181*DTE_mission_minutes!P25,"-")</f>
        <v>0</v>
      </c>
      <c r="P183" s="116">
        <f>IFERROR(lifespans_all!Q181*DTE_mission_minutes!Q25,"-")</f>
        <v>0</v>
      </c>
      <c r="Q183" s="116">
        <f>IFERROR(lifespans_all!R181*DTE_mission_minutes!R25,"-")</f>
        <v>0</v>
      </c>
      <c r="R183" s="116">
        <f>IFERROR(lifespans_all!S181*DTE_mission_minutes!S25,"-")</f>
        <v>0</v>
      </c>
      <c r="S183" s="116">
        <f>IFERROR(lifespans_all!T181*DTE_mission_minutes!T25,"-")</f>
        <v>0</v>
      </c>
      <c r="T183" s="116">
        <f>IFERROR(lifespans_all!U181*DTE_mission_minutes!U25,"-")</f>
        <v>0</v>
      </c>
      <c r="U183" s="116">
        <f>IFERROR(lifespans_all!V181*DTE_mission_minutes!V25,"-")</f>
        <v>0</v>
      </c>
      <c r="V183" s="116">
        <f>IFERROR(lifespans_all!W181*DTE_mission_minutes!W25,"-")</f>
        <v>0</v>
      </c>
    </row>
    <row r="184" spans="1:22" x14ac:dyDescent="0.25">
      <c r="A184" s="44" t="s">
        <v>73</v>
      </c>
      <c r="B184" s="45" t="s">
        <v>56</v>
      </c>
      <c r="C184" s="116">
        <f>IFERROR(lifespans_all!D182*DTE_mission_minutes!D26,"-")</f>
        <v>133409.35004928565</v>
      </c>
      <c r="D184" s="116">
        <f>IFERROR(lifespans_all!E182*DTE_mission_minutes!E26,"-")</f>
        <v>0</v>
      </c>
      <c r="E184" s="116">
        <f>IFERROR(lifespans_all!F182*DTE_mission_minutes!F26,"-")</f>
        <v>0</v>
      </c>
      <c r="F184" s="116">
        <f>IFERROR(lifespans_all!G182*DTE_mission_minutes!G26,"-")</f>
        <v>0</v>
      </c>
      <c r="G184" s="116">
        <f>IFERROR(lifespans_all!H182*DTE_mission_minutes!H26,"-")</f>
        <v>0</v>
      </c>
      <c r="H184" s="116">
        <f>IFERROR(lifespans_all!I182*DTE_mission_minutes!I26,"-")</f>
        <v>0</v>
      </c>
      <c r="I184" s="116">
        <f>IFERROR(lifespans_all!J182*DTE_mission_minutes!J26,"-")</f>
        <v>0</v>
      </c>
      <c r="J184" s="116">
        <f>IFERROR(lifespans_all!K182*DTE_mission_minutes!K26,"-")</f>
        <v>0</v>
      </c>
      <c r="K184" s="116">
        <f>IFERROR(lifespans_all!L182*DTE_mission_minutes!L26,"-")</f>
        <v>0</v>
      </c>
      <c r="L184" s="116">
        <f>IFERROR(lifespans_all!M182*DTE_mission_minutes!M26,"-")</f>
        <v>0</v>
      </c>
      <c r="M184" s="116">
        <f>IFERROR(lifespans_all!N182*DTE_mission_minutes!N26,"-")</f>
        <v>0</v>
      </c>
      <c r="N184" s="116">
        <f>IFERROR(lifespans_all!O182*DTE_mission_minutes!O26,"-")</f>
        <v>0</v>
      </c>
      <c r="O184" s="116">
        <f>IFERROR(lifespans_all!P182*DTE_mission_minutes!P26,"-")</f>
        <v>0</v>
      </c>
      <c r="P184" s="116">
        <f>IFERROR(lifespans_all!Q182*DTE_mission_minutes!Q26,"-")</f>
        <v>0</v>
      </c>
      <c r="Q184" s="116">
        <f>IFERROR(lifespans_all!R182*DTE_mission_minutes!R26,"-")</f>
        <v>0</v>
      </c>
      <c r="R184" s="116">
        <f>IFERROR(lifespans_all!S182*DTE_mission_minutes!S26,"-")</f>
        <v>0</v>
      </c>
      <c r="S184" s="116">
        <f>IFERROR(lifespans_all!T182*DTE_mission_minutes!T26,"-")</f>
        <v>0</v>
      </c>
      <c r="T184" s="116">
        <f>IFERROR(lifespans_all!U182*DTE_mission_minutes!U26,"-")</f>
        <v>0</v>
      </c>
      <c r="U184" s="116">
        <f>IFERROR(lifespans_all!V182*DTE_mission_minutes!V26,"-")</f>
        <v>0</v>
      </c>
      <c r="V184" s="116">
        <f>IFERROR(lifespans_all!W182*DTE_mission_minutes!W26,"-")</f>
        <v>0</v>
      </c>
    </row>
    <row r="185" spans="1:22" x14ac:dyDescent="0.25">
      <c r="A185" s="44" t="s">
        <v>74</v>
      </c>
      <c r="B185" s="45" t="s">
        <v>56</v>
      </c>
      <c r="C185" s="116">
        <f>IFERROR(lifespans_all!D183*DTE_mission_minutes!D27,"-")</f>
        <v>133409.35004928565</v>
      </c>
      <c r="D185" s="116">
        <f>IFERROR(lifespans_all!E183*DTE_mission_minutes!E27,"-")</f>
        <v>133409.35004928565</v>
      </c>
      <c r="E185" s="116">
        <f>IFERROR(lifespans_all!F183*DTE_mission_minutes!F27,"-")</f>
        <v>133409.35004928565</v>
      </c>
      <c r="F185" s="116">
        <f>IFERROR(lifespans_all!G183*DTE_mission_minutes!G27,"-")</f>
        <v>0</v>
      </c>
      <c r="G185" s="116">
        <f>IFERROR(lifespans_all!H183*DTE_mission_minutes!H27,"-")</f>
        <v>0</v>
      </c>
      <c r="H185" s="116">
        <f>IFERROR(lifespans_all!I183*DTE_mission_minutes!I27,"-")</f>
        <v>0</v>
      </c>
      <c r="I185" s="116">
        <f>IFERROR(lifespans_all!J183*DTE_mission_minutes!J27,"-")</f>
        <v>0</v>
      </c>
      <c r="J185" s="116">
        <f>IFERROR(lifespans_all!K183*DTE_mission_minutes!K27,"-")</f>
        <v>0</v>
      </c>
      <c r="K185" s="116">
        <f>IFERROR(lifespans_all!L183*DTE_mission_minutes!L27,"-")</f>
        <v>0</v>
      </c>
      <c r="L185" s="116">
        <f>IFERROR(lifespans_all!M183*DTE_mission_minutes!M27,"-")</f>
        <v>0</v>
      </c>
      <c r="M185" s="116">
        <f>IFERROR(lifespans_all!N183*DTE_mission_minutes!N27,"-")</f>
        <v>0</v>
      </c>
      <c r="N185" s="116">
        <f>IFERROR(lifespans_all!O183*DTE_mission_minutes!O27,"-")</f>
        <v>0</v>
      </c>
      <c r="O185" s="116">
        <f>IFERROR(lifespans_all!P183*DTE_mission_minutes!P27,"-")</f>
        <v>0</v>
      </c>
      <c r="P185" s="116">
        <f>IFERROR(lifespans_all!Q183*DTE_mission_minutes!Q27,"-")</f>
        <v>0</v>
      </c>
      <c r="Q185" s="116">
        <f>IFERROR(lifespans_all!R183*DTE_mission_minutes!R27,"-")</f>
        <v>0</v>
      </c>
      <c r="R185" s="116">
        <f>IFERROR(lifespans_all!S183*DTE_mission_minutes!S27,"-")</f>
        <v>0</v>
      </c>
      <c r="S185" s="116">
        <f>IFERROR(lifespans_all!T183*DTE_mission_minutes!T27,"-")</f>
        <v>0</v>
      </c>
      <c r="T185" s="116">
        <f>IFERROR(lifespans_all!U183*DTE_mission_minutes!U27,"-")</f>
        <v>0</v>
      </c>
      <c r="U185" s="116">
        <f>IFERROR(lifespans_all!V183*DTE_mission_minutes!V27,"-")</f>
        <v>0</v>
      </c>
      <c r="V185" s="116">
        <f>IFERROR(lifespans_all!W183*DTE_mission_minutes!W27,"-")</f>
        <v>0</v>
      </c>
    </row>
    <row r="186" spans="1:22" x14ac:dyDescent="0.25">
      <c r="A186" s="44" t="s">
        <v>75</v>
      </c>
      <c r="B186" s="45" t="s">
        <v>56</v>
      </c>
      <c r="C186" s="116">
        <f>IFERROR(lifespans_all!D184*DTE_mission_minutes!D28,"-")</f>
        <v>133409.35004928565</v>
      </c>
      <c r="D186" s="116">
        <f>IFERROR(lifespans_all!E184*DTE_mission_minutes!E28,"-")</f>
        <v>133409.35004928565</v>
      </c>
      <c r="E186" s="116">
        <f>IFERROR(lifespans_all!F184*DTE_mission_minutes!F28,"-")</f>
        <v>133409.35004928565</v>
      </c>
      <c r="F186" s="116">
        <f>IFERROR(lifespans_all!G184*DTE_mission_minutes!G28,"-")</f>
        <v>133409.35004928565</v>
      </c>
      <c r="G186" s="116">
        <f>IFERROR(lifespans_all!H184*DTE_mission_minutes!H28,"-")</f>
        <v>133409.35004928565</v>
      </c>
      <c r="H186" s="116">
        <f>IFERROR(lifespans_all!I184*DTE_mission_minutes!I28,"-")</f>
        <v>133409.35004928565</v>
      </c>
      <c r="I186" s="116">
        <f>IFERROR(lifespans_all!J184*DTE_mission_minutes!J28,"-")</f>
        <v>0</v>
      </c>
      <c r="J186" s="116">
        <f>IFERROR(lifespans_all!K184*DTE_mission_minutes!K28,"-")</f>
        <v>0</v>
      </c>
      <c r="K186" s="116">
        <f>IFERROR(lifespans_all!L184*DTE_mission_minutes!L28,"-")</f>
        <v>0</v>
      </c>
      <c r="L186" s="116">
        <f>IFERROR(lifespans_all!M184*DTE_mission_minutes!M28,"-")</f>
        <v>0</v>
      </c>
      <c r="M186" s="116">
        <f>IFERROR(lifespans_all!N184*DTE_mission_minutes!N28,"-")</f>
        <v>0</v>
      </c>
      <c r="N186" s="116">
        <f>IFERROR(lifespans_all!O184*DTE_mission_minutes!O28,"-")</f>
        <v>0</v>
      </c>
      <c r="O186" s="116">
        <f>IFERROR(lifespans_all!P184*DTE_mission_minutes!P28,"-")</f>
        <v>0</v>
      </c>
      <c r="P186" s="116">
        <f>IFERROR(lifespans_all!Q184*DTE_mission_minutes!Q28,"-")</f>
        <v>0</v>
      </c>
      <c r="Q186" s="116">
        <f>IFERROR(lifespans_all!R184*DTE_mission_minutes!R28,"-")</f>
        <v>0</v>
      </c>
      <c r="R186" s="116">
        <f>IFERROR(lifespans_all!S184*DTE_mission_minutes!S28,"-")</f>
        <v>0</v>
      </c>
      <c r="S186" s="116">
        <f>IFERROR(lifespans_all!T184*DTE_mission_minutes!T28,"-")</f>
        <v>0</v>
      </c>
      <c r="T186" s="116">
        <f>IFERROR(lifespans_all!U184*DTE_mission_minutes!U28,"-")</f>
        <v>0</v>
      </c>
      <c r="U186" s="116">
        <f>IFERROR(lifespans_all!V184*DTE_mission_minutes!V28,"-")</f>
        <v>0</v>
      </c>
      <c r="V186" s="116">
        <f>IFERROR(lifespans_all!W184*DTE_mission_minutes!W28,"-")</f>
        <v>0</v>
      </c>
    </row>
    <row r="187" spans="1:22" x14ac:dyDescent="0.25">
      <c r="A187" s="44" t="s">
        <v>41</v>
      </c>
      <c r="B187" s="51" t="s">
        <v>60</v>
      </c>
      <c r="C187" s="116">
        <f>IFERROR(lifespans_all!D185*DTE_mission_minutes!D29,"-")</f>
        <v>89453.837836666688</v>
      </c>
      <c r="D187" s="116">
        <f>IFERROR(lifespans_all!E185*DTE_mission_minutes!E29,"-")</f>
        <v>89453.837836666688</v>
      </c>
      <c r="E187" s="116">
        <f>IFERROR(lifespans_all!F185*DTE_mission_minutes!F29,"-")</f>
        <v>89453.837836666688</v>
      </c>
      <c r="F187" s="116">
        <f>IFERROR(lifespans_all!G185*DTE_mission_minutes!G29,"-")</f>
        <v>89453.837836666688</v>
      </c>
      <c r="G187" s="116">
        <f>IFERROR(lifespans_all!H185*DTE_mission_minutes!H29,"-")</f>
        <v>89453.837836666688</v>
      </c>
      <c r="H187" s="116">
        <f>IFERROR(lifespans_all!I185*DTE_mission_minutes!I29,"-")</f>
        <v>89453.837836666688</v>
      </c>
      <c r="I187" s="116">
        <f>IFERROR(lifespans_all!J185*DTE_mission_minutes!J29,"-")</f>
        <v>89453.837836666688</v>
      </c>
      <c r="J187" s="116">
        <f>IFERROR(lifespans_all!K185*DTE_mission_minutes!K29,"-")</f>
        <v>89453.837836666688</v>
      </c>
      <c r="K187" s="116">
        <f>IFERROR(lifespans_all!L185*DTE_mission_minutes!L29,"-")</f>
        <v>89453.837836666688</v>
      </c>
      <c r="L187" s="116">
        <f>IFERROR(lifespans_all!M185*DTE_mission_minutes!M29,"-")</f>
        <v>89453.837836666688</v>
      </c>
      <c r="M187" s="116">
        <f>IFERROR(lifespans_all!N185*DTE_mission_minutes!N29,"-")</f>
        <v>89453.837836666688</v>
      </c>
      <c r="N187" s="116">
        <f>IFERROR(lifespans_all!O185*DTE_mission_minutes!O29,"-")</f>
        <v>89453.837836666688</v>
      </c>
      <c r="O187" s="116">
        <f>IFERROR(lifespans_all!P185*DTE_mission_minutes!P29,"-")</f>
        <v>89453.837836666688</v>
      </c>
      <c r="P187" s="116">
        <f>IFERROR(lifespans_all!Q185*DTE_mission_minutes!Q29,"-")</f>
        <v>89453.837836666688</v>
      </c>
      <c r="Q187" s="116">
        <f>IFERROR(lifespans_all!R185*DTE_mission_minutes!R29,"-")</f>
        <v>89453.837836666688</v>
      </c>
      <c r="R187" s="116">
        <f>IFERROR(lifespans_all!S185*DTE_mission_minutes!S29,"-")</f>
        <v>89453.837836666688</v>
      </c>
      <c r="S187" s="116">
        <f>IFERROR(lifespans_all!T185*DTE_mission_minutes!T29,"-")</f>
        <v>89453.837836666688</v>
      </c>
      <c r="T187" s="116">
        <f>IFERROR(lifespans_all!U185*DTE_mission_minutes!U29,"-")</f>
        <v>89453.837836666688</v>
      </c>
      <c r="U187" s="116">
        <f>IFERROR(lifespans_all!V185*DTE_mission_minutes!V29,"-")</f>
        <v>89453.837836666688</v>
      </c>
      <c r="V187" s="116">
        <f>IFERROR(lifespans_all!W185*DTE_mission_minutes!W29,"-")</f>
        <v>89453.837836666688</v>
      </c>
    </row>
    <row r="188" spans="1:22" x14ac:dyDescent="0.25">
      <c r="A188" s="44" t="s">
        <v>76</v>
      </c>
      <c r="B188" s="51" t="s">
        <v>57</v>
      </c>
      <c r="C188" s="116">
        <f>IFERROR(lifespans_all!D186*DTE_mission_minutes!D30,"-")</f>
        <v>721.11352444444435</v>
      </c>
      <c r="D188" s="116">
        <f>IFERROR(lifespans_all!E186*DTE_mission_minutes!E30,"-")</f>
        <v>721.11352444444435</v>
      </c>
      <c r="E188" s="116">
        <f>IFERROR(lifespans_all!F186*DTE_mission_minutes!F30,"-")</f>
        <v>721.11352444444435</v>
      </c>
      <c r="F188" s="116">
        <f>IFERROR(lifespans_all!G186*DTE_mission_minutes!G30,"-")</f>
        <v>721.11352444444435</v>
      </c>
      <c r="G188" s="116">
        <f>IFERROR(lifespans_all!H186*DTE_mission_minutes!H30,"-")</f>
        <v>721.11352444444435</v>
      </c>
      <c r="H188" s="116">
        <f>IFERROR(lifespans_all!I186*DTE_mission_minutes!I30,"-")</f>
        <v>721.11352444444435</v>
      </c>
      <c r="I188" s="116">
        <f>IFERROR(lifespans_all!J186*DTE_mission_minutes!J30,"-")</f>
        <v>721.11352444444435</v>
      </c>
      <c r="J188" s="116">
        <f>IFERROR(lifespans_all!K186*DTE_mission_minutes!K30,"-")</f>
        <v>721.11352444444435</v>
      </c>
      <c r="K188" s="116">
        <f>IFERROR(lifespans_all!L186*DTE_mission_minutes!L30,"-")</f>
        <v>721.11352444444435</v>
      </c>
      <c r="L188" s="116">
        <f>IFERROR(lifespans_all!M186*DTE_mission_minutes!M30,"-")</f>
        <v>721.11352444444435</v>
      </c>
      <c r="M188" s="116">
        <f>IFERROR(lifespans_all!N186*DTE_mission_minutes!N30,"-")</f>
        <v>721.11352444444435</v>
      </c>
      <c r="N188" s="116">
        <f>IFERROR(lifespans_all!O186*DTE_mission_minutes!O30,"-")</f>
        <v>721.11352444444435</v>
      </c>
      <c r="O188" s="116">
        <f>IFERROR(lifespans_all!P186*DTE_mission_minutes!P30,"-")</f>
        <v>721.11352444444435</v>
      </c>
      <c r="P188" s="116">
        <f>IFERROR(lifespans_all!Q186*DTE_mission_minutes!Q30,"-")</f>
        <v>721.11352444444435</v>
      </c>
      <c r="Q188" s="116">
        <f>IFERROR(lifespans_all!R186*DTE_mission_minutes!R30,"-")</f>
        <v>721.11352444444435</v>
      </c>
      <c r="R188" s="116">
        <f>IFERROR(lifespans_all!S186*DTE_mission_minutes!S30,"-")</f>
        <v>721.11352444444435</v>
      </c>
      <c r="S188" s="116">
        <f>IFERROR(lifespans_all!T186*DTE_mission_minutes!T30,"-")</f>
        <v>721.11352444444435</v>
      </c>
      <c r="T188" s="116">
        <f>IFERROR(lifespans_all!U186*DTE_mission_minutes!U30,"-")</f>
        <v>721.11352444444435</v>
      </c>
      <c r="U188" s="116">
        <f>IFERROR(lifespans_all!V186*DTE_mission_minutes!V30,"-")</f>
        <v>721.11352444444435</v>
      </c>
      <c r="V188" s="116">
        <f>IFERROR(lifespans_all!W186*DTE_mission_minutes!W30,"-")</f>
        <v>721.11352444444435</v>
      </c>
    </row>
    <row r="189" spans="1:22" x14ac:dyDescent="0.25">
      <c r="A189" s="44" t="s">
        <v>86</v>
      </c>
      <c r="B189" s="45" t="s">
        <v>55</v>
      </c>
      <c r="C189" s="116">
        <f>IFERROR(lifespans_all!D187*DTE_mission_minutes!D31,"-")</f>
        <v>221.29177222222222</v>
      </c>
      <c r="D189" s="116">
        <f>IFERROR(lifespans_all!E187*DTE_mission_minutes!E31,"-")</f>
        <v>244.03194444444446</v>
      </c>
      <c r="E189" s="116">
        <f>IFERROR(lifespans_all!F187*DTE_mission_minutes!F31,"-")</f>
        <v>0</v>
      </c>
      <c r="F189" s="116">
        <f>IFERROR(lifespans_all!G187*DTE_mission_minutes!G31,"-")</f>
        <v>0</v>
      </c>
      <c r="G189" s="116">
        <f>IFERROR(lifespans_all!H187*DTE_mission_minutes!H31,"-")</f>
        <v>0</v>
      </c>
      <c r="H189" s="116">
        <f>IFERROR(lifespans_all!I187*DTE_mission_minutes!I31,"-")</f>
        <v>0</v>
      </c>
      <c r="I189" s="116">
        <f>IFERROR(lifespans_all!J187*DTE_mission_minutes!J31,"-")</f>
        <v>0</v>
      </c>
      <c r="J189" s="116">
        <f>IFERROR(lifespans_all!K187*DTE_mission_minutes!K31,"-")</f>
        <v>0</v>
      </c>
      <c r="K189" s="116">
        <f>IFERROR(lifespans_all!L187*DTE_mission_minutes!L31,"-")</f>
        <v>0</v>
      </c>
      <c r="L189" s="116">
        <f>IFERROR(lifespans_all!M187*DTE_mission_minutes!M31,"-")</f>
        <v>0</v>
      </c>
      <c r="M189" s="116">
        <f>IFERROR(lifespans_all!N187*DTE_mission_minutes!N31,"-")</f>
        <v>0</v>
      </c>
      <c r="N189" s="116">
        <f>IFERROR(lifespans_all!O187*DTE_mission_minutes!O31,"-")</f>
        <v>0</v>
      </c>
      <c r="O189" s="116">
        <f>IFERROR(lifespans_all!P187*DTE_mission_minutes!P31,"-")</f>
        <v>0</v>
      </c>
      <c r="P189" s="116">
        <f>IFERROR(lifespans_all!Q187*DTE_mission_minutes!Q31,"-")</f>
        <v>0</v>
      </c>
      <c r="Q189" s="116">
        <f>IFERROR(lifespans_all!R187*DTE_mission_minutes!R31,"-")</f>
        <v>0</v>
      </c>
      <c r="R189" s="116">
        <f>IFERROR(lifespans_all!S187*DTE_mission_minutes!S31,"-")</f>
        <v>0</v>
      </c>
      <c r="S189" s="116">
        <f>IFERROR(lifespans_all!T187*DTE_mission_minutes!T31,"-")</f>
        <v>0</v>
      </c>
      <c r="T189" s="116">
        <f>IFERROR(lifespans_all!U187*DTE_mission_minutes!U31,"-")</f>
        <v>0</v>
      </c>
      <c r="U189" s="116">
        <f>IFERROR(lifespans_all!V187*DTE_mission_minutes!V31,"-")</f>
        <v>0</v>
      </c>
      <c r="V189" s="116">
        <f>IFERROR(lifespans_all!W187*DTE_mission_minutes!W31,"-")</f>
        <v>0</v>
      </c>
    </row>
    <row r="190" spans="1:22" x14ac:dyDescent="0.25">
      <c r="A190" s="44" t="s">
        <v>42</v>
      </c>
      <c r="B190" s="51" t="s">
        <v>60</v>
      </c>
      <c r="C190" s="116">
        <f>IFERROR(lifespans_all!D188*DTE_mission_minutes!D32,"-")</f>
        <v>64.996111111111119</v>
      </c>
      <c r="D190" s="116">
        <f>IFERROR(lifespans_all!E188*DTE_mission_minutes!E32,"-")</f>
        <v>0</v>
      </c>
      <c r="E190" s="116">
        <f>IFERROR(lifespans_all!F188*DTE_mission_minutes!F32,"-")</f>
        <v>0</v>
      </c>
      <c r="F190" s="116">
        <f>IFERROR(lifespans_all!G188*DTE_mission_minutes!G32,"-")</f>
        <v>0</v>
      </c>
      <c r="G190" s="116">
        <f>IFERROR(lifespans_all!H188*DTE_mission_minutes!H32,"-")</f>
        <v>0</v>
      </c>
      <c r="H190" s="116">
        <f>IFERROR(lifespans_all!I188*DTE_mission_minutes!I32,"-")</f>
        <v>0</v>
      </c>
      <c r="I190" s="116">
        <f>IFERROR(lifespans_all!J188*DTE_mission_minutes!J32,"-")</f>
        <v>0</v>
      </c>
      <c r="J190" s="116">
        <f>IFERROR(lifespans_all!K188*DTE_mission_minutes!K32,"-")</f>
        <v>0</v>
      </c>
      <c r="K190" s="116">
        <f>IFERROR(lifespans_all!L188*DTE_mission_minutes!L32,"-")</f>
        <v>0</v>
      </c>
      <c r="L190" s="116">
        <f>IFERROR(lifespans_all!M188*DTE_mission_minutes!M32,"-")</f>
        <v>0</v>
      </c>
      <c r="M190" s="116">
        <f>IFERROR(lifespans_all!N188*DTE_mission_minutes!N32,"-")</f>
        <v>0</v>
      </c>
      <c r="N190" s="116">
        <f>IFERROR(lifespans_all!O188*DTE_mission_minutes!O32,"-")</f>
        <v>0</v>
      </c>
      <c r="O190" s="116">
        <f>IFERROR(lifespans_all!P188*DTE_mission_minutes!P32,"-")</f>
        <v>0</v>
      </c>
      <c r="P190" s="116">
        <f>IFERROR(lifespans_all!Q188*DTE_mission_minutes!Q32,"-")</f>
        <v>0</v>
      </c>
      <c r="Q190" s="116">
        <f>IFERROR(lifespans_all!R188*DTE_mission_minutes!R32,"-")</f>
        <v>0</v>
      </c>
      <c r="R190" s="116">
        <f>IFERROR(lifespans_all!S188*DTE_mission_minutes!S32,"-")</f>
        <v>0</v>
      </c>
      <c r="S190" s="116">
        <f>IFERROR(lifespans_all!T188*DTE_mission_minutes!T32,"-")</f>
        <v>0</v>
      </c>
      <c r="T190" s="116">
        <f>IFERROR(lifespans_all!U188*DTE_mission_minutes!U32,"-")</f>
        <v>0</v>
      </c>
      <c r="U190" s="116">
        <f>IFERROR(lifespans_all!V188*DTE_mission_minutes!V32,"-")</f>
        <v>0</v>
      </c>
      <c r="V190" s="116">
        <f>IFERROR(lifespans_all!W188*DTE_mission_minutes!W32,"-")</f>
        <v>0</v>
      </c>
    </row>
    <row r="191" spans="1:22" x14ac:dyDescent="0.25">
      <c r="A191" s="44" t="s">
        <v>54</v>
      </c>
      <c r="B191" s="45" t="s">
        <v>56</v>
      </c>
      <c r="C191" s="116">
        <f>IFERROR(lifespans_all!D189*DTE_mission_minutes!D33,"-")</f>
        <v>575.81194444444441</v>
      </c>
      <c r="D191" s="116">
        <f>IFERROR(lifespans_all!E189*DTE_mission_minutes!E33,"-")</f>
        <v>580.59861111111104</v>
      </c>
      <c r="E191" s="116">
        <f>IFERROR(lifespans_all!F189*DTE_mission_minutes!F33,"-")</f>
        <v>499.24888888888893</v>
      </c>
      <c r="F191" s="116">
        <f>IFERROR(lifespans_all!G189*DTE_mission_minutes!G33,"-")</f>
        <v>565.82727777777768</v>
      </c>
      <c r="G191" s="116">
        <f>IFERROR(lifespans_all!H189*DTE_mission_minutes!H33,"-")</f>
        <v>0</v>
      </c>
      <c r="H191" s="116">
        <f>IFERROR(lifespans_all!I189*DTE_mission_minutes!I33,"-")</f>
        <v>0</v>
      </c>
      <c r="I191" s="116">
        <f>IFERROR(lifespans_all!J189*DTE_mission_minutes!J33,"-")</f>
        <v>0</v>
      </c>
      <c r="J191" s="116">
        <f>IFERROR(lifespans_all!K189*DTE_mission_minutes!K33,"-")</f>
        <v>0</v>
      </c>
      <c r="K191" s="116">
        <f>IFERROR(lifespans_all!L189*DTE_mission_minutes!L33,"-")</f>
        <v>0</v>
      </c>
      <c r="L191" s="116">
        <f>IFERROR(lifespans_all!M189*DTE_mission_minutes!M33,"-")</f>
        <v>0</v>
      </c>
      <c r="M191" s="116">
        <f>IFERROR(lifespans_all!N189*DTE_mission_minutes!N33,"-")</f>
        <v>0</v>
      </c>
      <c r="N191" s="116">
        <f>IFERROR(lifespans_all!O189*DTE_mission_minutes!O33,"-")</f>
        <v>0</v>
      </c>
      <c r="O191" s="116">
        <f>IFERROR(lifespans_all!P189*DTE_mission_minutes!P33,"-")</f>
        <v>0</v>
      </c>
      <c r="P191" s="116">
        <f>IFERROR(lifespans_all!Q189*DTE_mission_minutes!Q33,"-")</f>
        <v>0</v>
      </c>
      <c r="Q191" s="116">
        <f>IFERROR(lifespans_all!R189*DTE_mission_minutes!R33,"-")</f>
        <v>0</v>
      </c>
      <c r="R191" s="116">
        <f>IFERROR(lifespans_all!S189*DTE_mission_minutes!S33,"-")</f>
        <v>0</v>
      </c>
      <c r="S191" s="116">
        <f>IFERROR(lifespans_all!T189*DTE_mission_minutes!T33,"-")</f>
        <v>0</v>
      </c>
      <c r="T191" s="116">
        <f>IFERROR(lifespans_all!U189*DTE_mission_minutes!U33,"-")</f>
        <v>0</v>
      </c>
      <c r="U191" s="116">
        <f>IFERROR(lifespans_all!V189*DTE_mission_minutes!V33,"-")</f>
        <v>0</v>
      </c>
      <c r="V191" s="116">
        <f>IFERROR(lifespans_all!W189*DTE_mission_minutes!W33,"-")</f>
        <v>0</v>
      </c>
    </row>
    <row r="192" spans="1:22" x14ac:dyDescent="0.25">
      <c r="A192" s="44" t="s">
        <v>43</v>
      </c>
      <c r="B192" s="44"/>
      <c r="C192" s="116" t="str">
        <f>IFERROR(lifespans_all!D190*DTE_mission_minutes!D34,"-")</f>
        <v>-</v>
      </c>
      <c r="D192" s="116" t="str">
        <f>IFERROR(lifespans_all!E190*DTE_mission_minutes!E34,"-")</f>
        <v>-</v>
      </c>
      <c r="E192" s="116" t="str">
        <f>IFERROR(lifespans_all!F190*DTE_mission_minutes!F34,"-")</f>
        <v>-</v>
      </c>
      <c r="F192" s="116" t="str">
        <f>IFERROR(lifespans_all!G190*DTE_mission_minutes!G34,"-")</f>
        <v>-</v>
      </c>
      <c r="G192" s="116" t="str">
        <f>IFERROR(lifespans_all!H190*DTE_mission_minutes!H34,"-")</f>
        <v>-</v>
      </c>
      <c r="H192" s="116" t="str">
        <f>IFERROR(lifespans_all!I190*DTE_mission_minutes!I34,"-")</f>
        <v>-</v>
      </c>
      <c r="I192" s="116" t="str">
        <f>IFERROR(lifespans_all!J190*DTE_mission_minutes!J34,"-")</f>
        <v>-</v>
      </c>
      <c r="J192" s="116" t="str">
        <f>IFERROR(lifespans_all!K190*DTE_mission_minutes!K34,"-")</f>
        <v>-</v>
      </c>
      <c r="K192" s="116" t="str">
        <f>IFERROR(lifespans_all!L190*DTE_mission_minutes!L34,"-")</f>
        <v>-</v>
      </c>
      <c r="L192" s="116" t="str">
        <f>IFERROR(lifespans_all!M190*DTE_mission_minutes!M34,"-")</f>
        <v>-</v>
      </c>
      <c r="M192" s="116" t="str">
        <f>IFERROR(lifespans_all!N190*DTE_mission_minutes!N34,"-")</f>
        <v>-</v>
      </c>
      <c r="N192" s="116" t="str">
        <f>IFERROR(lifespans_all!O190*DTE_mission_minutes!O34,"-")</f>
        <v>-</v>
      </c>
      <c r="O192" s="116" t="str">
        <f>IFERROR(lifespans_all!P190*DTE_mission_minutes!P34,"-")</f>
        <v>-</v>
      </c>
      <c r="P192" s="116" t="str">
        <f>IFERROR(lifespans_all!Q190*DTE_mission_minutes!Q34,"-")</f>
        <v>-</v>
      </c>
      <c r="Q192" s="116" t="str">
        <f>IFERROR(lifespans_all!R190*DTE_mission_minutes!R34,"-")</f>
        <v>-</v>
      </c>
      <c r="R192" s="116" t="str">
        <f>IFERROR(lifespans_all!S190*DTE_mission_minutes!S34,"-")</f>
        <v>-</v>
      </c>
      <c r="S192" s="116" t="str">
        <f>IFERROR(lifespans_all!T190*DTE_mission_minutes!T34,"-")</f>
        <v>-</v>
      </c>
      <c r="T192" s="116" t="str">
        <f>IFERROR(lifespans_all!U190*DTE_mission_minutes!U34,"-")</f>
        <v>-</v>
      </c>
      <c r="U192" s="116" t="str">
        <f>IFERROR(lifespans_all!V190*DTE_mission_minutes!V34,"-")</f>
        <v>-</v>
      </c>
      <c r="V192" s="116" t="str">
        <f>IFERROR(lifespans_all!W190*DTE_mission_minutes!W34,"-")</f>
        <v>-</v>
      </c>
    </row>
    <row r="193" spans="1:22" x14ac:dyDescent="0.25">
      <c r="A193" s="44" t="s">
        <v>77</v>
      </c>
      <c r="B193" s="45" t="s">
        <v>56</v>
      </c>
      <c r="C193" s="116">
        <f>IFERROR(lifespans_all!D191*DTE_mission_minutes!D35,"-")</f>
        <v>64.579722222222216</v>
      </c>
      <c r="D193" s="116">
        <f>IFERROR(lifespans_all!E191*DTE_mission_minutes!E35,"-")</f>
        <v>56.487941666666664</v>
      </c>
      <c r="E193" s="116">
        <f>IFERROR(lifespans_all!F191*DTE_mission_minutes!F35,"-")</f>
        <v>49.259444444444441</v>
      </c>
      <c r="F193" s="116">
        <f>IFERROR(lifespans_all!G191*DTE_mission_minutes!G35,"-")</f>
        <v>60.035777777777774</v>
      </c>
      <c r="G193" s="116">
        <f>IFERROR(lifespans_all!H191*DTE_mission_minutes!H35,"-")</f>
        <v>60.035777777777774</v>
      </c>
      <c r="H193" s="116">
        <f>IFERROR(lifespans_all!I191*DTE_mission_minutes!I35,"-")</f>
        <v>0</v>
      </c>
      <c r="I193" s="116">
        <f>IFERROR(lifespans_all!J191*DTE_mission_minutes!J35,"-")</f>
        <v>0</v>
      </c>
      <c r="J193" s="116">
        <f>IFERROR(lifespans_all!K191*DTE_mission_minutes!K35,"-")</f>
        <v>0</v>
      </c>
      <c r="K193" s="116">
        <f>IFERROR(lifespans_all!L191*DTE_mission_minutes!L35,"-")</f>
        <v>0</v>
      </c>
      <c r="L193" s="116">
        <f>IFERROR(lifespans_all!M191*DTE_mission_minutes!M35,"-")</f>
        <v>0</v>
      </c>
      <c r="M193" s="116">
        <f>IFERROR(lifespans_all!N191*DTE_mission_minutes!N35,"-")</f>
        <v>0</v>
      </c>
      <c r="N193" s="116">
        <f>IFERROR(lifespans_all!O191*DTE_mission_minutes!O35,"-")</f>
        <v>0</v>
      </c>
      <c r="O193" s="116">
        <f>IFERROR(lifespans_all!P191*DTE_mission_minutes!P35,"-")</f>
        <v>0</v>
      </c>
      <c r="P193" s="116">
        <f>IFERROR(lifespans_all!Q191*DTE_mission_minutes!Q35,"-")</f>
        <v>0</v>
      </c>
      <c r="Q193" s="116">
        <f>IFERROR(lifespans_all!R191*DTE_mission_minutes!R35,"-")</f>
        <v>0</v>
      </c>
      <c r="R193" s="116">
        <f>IFERROR(lifespans_all!S191*DTE_mission_minutes!S35,"-")</f>
        <v>0</v>
      </c>
      <c r="S193" s="116">
        <f>IFERROR(lifespans_all!T191*DTE_mission_minutes!T35,"-")</f>
        <v>0</v>
      </c>
      <c r="T193" s="116">
        <f>IFERROR(lifespans_all!U191*DTE_mission_minutes!U35,"-")</f>
        <v>0</v>
      </c>
      <c r="U193" s="116">
        <f>IFERROR(lifespans_all!V191*DTE_mission_minutes!V35,"-")</f>
        <v>0</v>
      </c>
      <c r="V193" s="116">
        <f>IFERROR(lifespans_all!W191*DTE_mission_minutes!W35,"-")</f>
        <v>0</v>
      </c>
    </row>
    <row r="194" spans="1:22" x14ac:dyDescent="0.25">
      <c r="A194" s="44" t="s">
        <v>44</v>
      </c>
      <c r="B194" s="45" t="s">
        <v>56</v>
      </c>
      <c r="C194" s="116">
        <f>IFERROR(lifespans_all!D192*DTE_mission_minutes!D36,"-")</f>
        <v>133409.35004928565</v>
      </c>
      <c r="D194" s="116">
        <f>IFERROR(lifespans_all!E192*DTE_mission_minutes!E36,"-")</f>
        <v>133409.35004928565</v>
      </c>
      <c r="E194" s="116">
        <f>IFERROR(lifespans_all!F192*DTE_mission_minutes!F36,"-")</f>
        <v>133409.35004928565</v>
      </c>
      <c r="F194" s="116">
        <f>IFERROR(lifespans_all!G192*DTE_mission_minutes!G36,"-")</f>
        <v>0</v>
      </c>
      <c r="G194" s="116">
        <f>IFERROR(lifespans_all!H192*DTE_mission_minutes!H36,"-")</f>
        <v>0</v>
      </c>
      <c r="H194" s="116">
        <f>IFERROR(lifespans_all!I192*DTE_mission_minutes!I36,"-")</f>
        <v>0</v>
      </c>
      <c r="I194" s="116">
        <f>IFERROR(lifespans_all!J192*DTE_mission_minutes!J36,"-")</f>
        <v>0</v>
      </c>
      <c r="J194" s="116">
        <f>IFERROR(lifespans_all!K192*DTE_mission_minutes!K36,"-")</f>
        <v>0</v>
      </c>
      <c r="K194" s="116">
        <f>IFERROR(lifespans_all!L192*DTE_mission_minutes!L36,"-")</f>
        <v>0</v>
      </c>
      <c r="L194" s="116">
        <f>IFERROR(lifespans_all!M192*DTE_mission_minutes!M36,"-")</f>
        <v>0</v>
      </c>
      <c r="M194" s="116">
        <f>IFERROR(lifespans_all!N192*DTE_mission_minutes!N36,"-")</f>
        <v>0</v>
      </c>
      <c r="N194" s="116">
        <f>IFERROR(lifespans_all!O192*DTE_mission_minutes!O36,"-")</f>
        <v>0</v>
      </c>
      <c r="O194" s="116">
        <f>IFERROR(lifespans_all!P192*DTE_mission_minutes!P36,"-")</f>
        <v>0</v>
      </c>
      <c r="P194" s="116">
        <f>IFERROR(lifespans_all!Q192*DTE_mission_minutes!Q36,"-")</f>
        <v>0</v>
      </c>
      <c r="Q194" s="116">
        <f>IFERROR(lifespans_all!R192*DTE_mission_minutes!R36,"-")</f>
        <v>0</v>
      </c>
      <c r="R194" s="116">
        <f>IFERROR(lifespans_all!S192*DTE_mission_minutes!S36,"-")</f>
        <v>0</v>
      </c>
      <c r="S194" s="116">
        <f>IFERROR(lifespans_all!T192*DTE_mission_minutes!T36,"-")</f>
        <v>0</v>
      </c>
      <c r="T194" s="116">
        <f>IFERROR(lifespans_all!U192*DTE_mission_minutes!U36,"-")</f>
        <v>0</v>
      </c>
      <c r="U194" s="116">
        <f>IFERROR(lifespans_all!V192*DTE_mission_minutes!V36,"-")</f>
        <v>0</v>
      </c>
      <c r="V194" s="116">
        <f>IFERROR(lifespans_all!W192*DTE_mission_minutes!W36,"-")</f>
        <v>0</v>
      </c>
    </row>
    <row r="195" spans="1:22" x14ac:dyDescent="0.25">
      <c r="A195" s="44" t="s">
        <v>45</v>
      </c>
      <c r="B195" s="51" t="s">
        <v>58</v>
      </c>
      <c r="C195" s="116">
        <f>IFERROR(lifespans_all!D193*DTE_mission_minutes!D37,"-")</f>
        <v>171572.29579277776</v>
      </c>
      <c r="D195" s="116">
        <f>IFERROR(lifespans_all!E193*DTE_mission_minutes!E37,"-")</f>
        <v>171572.29579277776</v>
      </c>
      <c r="E195" s="116">
        <f>IFERROR(lifespans_all!F193*DTE_mission_minutes!F37,"-")</f>
        <v>171572.29579277776</v>
      </c>
      <c r="F195" s="116">
        <f>IFERROR(lifespans_all!G193*DTE_mission_minutes!G37,"-")</f>
        <v>171572.29579277776</v>
      </c>
      <c r="G195" s="116">
        <f>IFERROR(lifespans_all!H193*DTE_mission_minutes!H37,"-")</f>
        <v>171572.29579277776</v>
      </c>
      <c r="H195" s="116">
        <f>IFERROR(lifespans_all!I193*DTE_mission_minutes!I37,"-")</f>
        <v>171572.29579277776</v>
      </c>
      <c r="I195" s="116">
        <f>IFERROR(lifespans_all!J193*DTE_mission_minutes!J37,"-")</f>
        <v>171572.29579277776</v>
      </c>
      <c r="J195" s="116">
        <f>IFERROR(lifespans_all!K193*DTE_mission_minutes!K37,"-")</f>
        <v>171572.29579277776</v>
      </c>
      <c r="K195" s="116">
        <f>IFERROR(lifespans_all!L193*DTE_mission_minutes!L37,"-")</f>
        <v>171572.29579277776</v>
      </c>
      <c r="L195" s="116">
        <f>IFERROR(lifespans_all!M193*DTE_mission_minutes!M37,"-")</f>
        <v>171572.29579277776</v>
      </c>
      <c r="M195" s="116">
        <f>IFERROR(lifespans_all!N193*DTE_mission_minutes!N37,"-")</f>
        <v>171572.29579277776</v>
      </c>
      <c r="N195" s="116">
        <f>IFERROR(lifespans_all!O193*DTE_mission_minutes!O37,"-")</f>
        <v>171572.29579277776</v>
      </c>
      <c r="O195" s="116">
        <f>IFERROR(lifespans_all!P193*DTE_mission_minutes!P37,"-")</f>
        <v>171572.29579277776</v>
      </c>
      <c r="P195" s="116">
        <f>IFERROR(lifespans_all!Q193*DTE_mission_minutes!Q37,"-")</f>
        <v>171572.29579277776</v>
      </c>
      <c r="Q195" s="116">
        <f>IFERROR(lifespans_all!R193*DTE_mission_minutes!R37,"-")</f>
        <v>171572.29579277776</v>
      </c>
      <c r="R195" s="116">
        <f>IFERROR(lifespans_all!S193*DTE_mission_minutes!S37,"-")</f>
        <v>171572.29579277776</v>
      </c>
      <c r="S195" s="116">
        <f>IFERROR(lifespans_all!T193*DTE_mission_minutes!T37,"-")</f>
        <v>171572.29579277776</v>
      </c>
      <c r="T195" s="116">
        <f>IFERROR(lifespans_all!U193*DTE_mission_minutes!U37,"-")</f>
        <v>171572.29579277776</v>
      </c>
      <c r="U195" s="116">
        <f>IFERROR(lifespans_all!V193*DTE_mission_minutes!V37,"-")</f>
        <v>171572.29579277776</v>
      </c>
      <c r="V195" s="116">
        <f>IFERROR(lifespans_all!W193*DTE_mission_minutes!W37,"-")</f>
        <v>171572.29579277776</v>
      </c>
    </row>
    <row r="196" spans="1:22" x14ac:dyDescent="0.25">
      <c r="A196" s="44" t="s">
        <v>46</v>
      </c>
      <c r="B196" s="52" t="s">
        <v>63</v>
      </c>
      <c r="C196" s="116" t="str">
        <f>IFERROR(lifespans_all!D194*DTE_mission_minutes!D38,"-")</f>
        <v>-</v>
      </c>
      <c r="D196" s="116" t="str">
        <f>IFERROR(lifespans_all!E194*DTE_mission_minutes!E38,"-")</f>
        <v>-</v>
      </c>
      <c r="E196" s="116" t="str">
        <f>IFERROR(lifespans_all!F194*DTE_mission_minutes!F38,"-")</f>
        <v>-</v>
      </c>
      <c r="F196" s="116" t="str">
        <f>IFERROR(lifespans_all!G194*DTE_mission_minutes!G38,"-")</f>
        <v>-</v>
      </c>
      <c r="G196" s="116" t="str">
        <f>IFERROR(lifespans_all!H194*DTE_mission_minutes!H38,"-")</f>
        <v>-</v>
      </c>
      <c r="H196" s="116" t="str">
        <f>IFERROR(lifespans_all!I194*DTE_mission_minutes!I38,"-")</f>
        <v>-</v>
      </c>
      <c r="I196" s="116" t="str">
        <f>IFERROR(lifespans_all!J194*DTE_mission_minutes!J38,"-")</f>
        <v>-</v>
      </c>
      <c r="J196" s="116" t="str">
        <f>IFERROR(lifespans_all!K194*DTE_mission_minutes!K38,"-")</f>
        <v>-</v>
      </c>
      <c r="K196" s="116" t="str">
        <f>IFERROR(lifespans_all!L194*DTE_mission_minutes!L38,"-")</f>
        <v>-</v>
      </c>
      <c r="L196" s="116" t="str">
        <f>IFERROR(lifespans_all!M194*DTE_mission_minutes!M38,"-")</f>
        <v>-</v>
      </c>
      <c r="M196" s="116" t="str">
        <f>IFERROR(lifespans_all!N194*DTE_mission_minutes!N38,"-")</f>
        <v>-</v>
      </c>
      <c r="N196" s="116" t="str">
        <f>IFERROR(lifespans_all!O194*DTE_mission_minutes!O38,"-")</f>
        <v>-</v>
      </c>
      <c r="O196" s="116" t="str">
        <f>IFERROR(lifespans_all!P194*DTE_mission_minutes!P38,"-")</f>
        <v>-</v>
      </c>
      <c r="P196" s="116" t="str">
        <f>IFERROR(lifespans_all!Q194*DTE_mission_minutes!Q38,"-")</f>
        <v>-</v>
      </c>
      <c r="Q196" s="116" t="str">
        <f>IFERROR(lifespans_all!R194*DTE_mission_minutes!R38,"-")</f>
        <v>-</v>
      </c>
      <c r="R196" s="116" t="str">
        <f>IFERROR(lifespans_all!S194*DTE_mission_minutes!S38,"-")</f>
        <v>-</v>
      </c>
      <c r="S196" s="116" t="str">
        <f>IFERROR(lifespans_all!T194*DTE_mission_minutes!T38,"-")</f>
        <v>-</v>
      </c>
      <c r="T196" s="116" t="str">
        <f>IFERROR(lifespans_all!U194*DTE_mission_minutes!U38,"-")</f>
        <v>-</v>
      </c>
      <c r="U196" s="116" t="str">
        <f>IFERROR(lifespans_all!V194*DTE_mission_minutes!V38,"-")</f>
        <v>-</v>
      </c>
      <c r="V196" s="116" t="str">
        <f>IFERROR(lifespans_all!W194*DTE_mission_minutes!W38,"-")</f>
        <v>-</v>
      </c>
    </row>
    <row r="197" spans="1:22" x14ac:dyDescent="0.25">
      <c r="A197" s="44" t="s">
        <v>47</v>
      </c>
      <c r="B197" s="52" t="s">
        <v>63</v>
      </c>
      <c r="C197" s="116" t="str">
        <f>IFERROR(lifespans_all!D195*DTE_mission_minutes!D39,"-")</f>
        <v>-</v>
      </c>
      <c r="D197" s="116" t="str">
        <f>IFERROR(lifespans_all!E195*DTE_mission_minutes!E39,"-")</f>
        <v>-</v>
      </c>
      <c r="E197" s="116" t="str">
        <f>IFERROR(lifespans_all!F195*DTE_mission_minutes!F39,"-")</f>
        <v>-</v>
      </c>
      <c r="F197" s="116" t="str">
        <f>IFERROR(lifespans_all!G195*DTE_mission_minutes!G39,"-")</f>
        <v>-</v>
      </c>
      <c r="G197" s="116" t="str">
        <f>IFERROR(lifespans_all!H195*DTE_mission_minutes!H39,"-")</f>
        <v>-</v>
      </c>
      <c r="H197" s="116" t="str">
        <f>IFERROR(lifespans_all!I195*DTE_mission_minutes!I39,"-")</f>
        <v>-</v>
      </c>
      <c r="I197" s="116" t="str">
        <f>IFERROR(lifespans_all!J195*DTE_mission_minutes!J39,"-")</f>
        <v>-</v>
      </c>
      <c r="J197" s="116" t="str">
        <f>IFERROR(lifespans_all!K195*DTE_mission_minutes!K39,"-")</f>
        <v>-</v>
      </c>
      <c r="K197" s="116" t="str">
        <f>IFERROR(lifespans_all!L195*DTE_mission_minutes!L39,"-")</f>
        <v>-</v>
      </c>
      <c r="L197" s="116" t="str">
        <f>IFERROR(lifespans_all!M195*DTE_mission_minutes!M39,"-")</f>
        <v>-</v>
      </c>
      <c r="M197" s="116" t="str">
        <f>IFERROR(lifespans_all!N195*DTE_mission_minutes!N39,"-")</f>
        <v>-</v>
      </c>
      <c r="N197" s="116" t="str">
        <f>IFERROR(lifespans_all!O195*DTE_mission_minutes!O39,"-")</f>
        <v>-</v>
      </c>
      <c r="O197" s="116" t="str">
        <f>IFERROR(lifespans_all!P195*DTE_mission_minutes!P39,"-")</f>
        <v>-</v>
      </c>
      <c r="P197" s="116" t="str">
        <f>IFERROR(lifespans_all!Q195*DTE_mission_minutes!Q39,"-")</f>
        <v>-</v>
      </c>
      <c r="Q197" s="116" t="str">
        <f>IFERROR(lifespans_all!R195*DTE_mission_minutes!R39,"-")</f>
        <v>-</v>
      </c>
      <c r="R197" s="116" t="str">
        <f>IFERROR(lifespans_all!S195*DTE_mission_minutes!S39,"-")</f>
        <v>-</v>
      </c>
      <c r="S197" s="116" t="str">
        <f>IFERROR(lifespans_all!T195*DTE_mission_minutes!T39,"-")</f>
        <v>-</v>
      </c>
      <c r="T197" s="116" t="str">
        <f>IFERROR(lifespans_all!U195*DTE_mission_minutes!U39,"-")</f>
        <v>-</v>
      </c>
      <c r="U197" s="116" t="str">
        <f>IFERROR(lifespans_all!V195*DTE_mission_minutes!V39,"-")</f>
        <v>-</v>
      </c>
      <c r="V197" s="116" t="str">
        <f>IFERROR(lifespans_all!W195*DTE_mission_minutes!W39,"-")</f>
        <v>-</v>
      </c>
    </row>
    <row r="198" spans="1:22" x14ac:dyDescent="0.25">
      <c r="A198" s="44" t="s">
        <v>48</v>
      </c>
      <c r="B198" s="45" t="s">
        <v>56</v>
      </c>
      <c r="C198" s="116">
        <f>IFERROR(lifespans_all!D196*DTE_mission_minutes!D40,"-")</f>
        <v>0</v>
      </c>
      <c r="D198" s="116">
        <f>IFERROR(lifespans_all!E196*DTE_mission_minutes!E40,"-")</f>
        <v>0</v>
      </c>
      <c r="E198" s="116">
        <f>IFERROR(lifespans_all!F196*DTE_mission_minutes!F40,"-")</f>
        <v>0</v>
      </c>
      <c r="F198" s="116">
        <f>IFERROR(lifespans_all!G196*DTE_mission_minutes!G40,"-")</f>
        <v>0</v>
      </c>
      <c r="G198" s="116">
        <f>IFERROR(lifespans_all!H196*DTE_mission_minutes!H40,"-")</f>
        <v>0</v>
      </c>
      <c r="H198" s="116">
        <f>IFERROR(lifespans_all!I196*DTE_mission_minutes!I40,"-")</f>
        <v>0</v>
      </c>
      <c r="I198" s="116">
        <f>IFERROR(lifespans_all!J196*DTE_mission_minutes!J40,"-")</f>
        <v>0</v>
      </c>
      <c r="J198" s="116">
        <f>IFERROR(lifespans_all!K196*DTE_mission_minutes!K40,"-")</f>
        <v>0</v>
      </c>
      <c r="K198" s="116">
        <f>IFERROR(lifespans_all!L196*DTE_mission_minutes!L40,"-")</f>
        <v>0</v>
      </c>
      <c r="L198" s="116">
        <f>IFERROR(lifespans_all!M196*DTE_mission_minutes!M40,"-")</f>
        <v>0</v>
      </c>
      <c r="M198" s="116">
        <f>IFERROR(lifespans_all!N196*DTE_mission_minutes!N40,"-")</f>
        <v>0</v>
      </c>
      <c r="N198" s="116">
        <f>IFERROR(lifespans_all!O196*DTE_mission_minutes!O40,"-")</f>
        <v>0</v>
      </c>
      <c r="O198" s="116">
        <f>IFERROR(lifespans_all!P196*DTE_mission_minutes!P40,"-")</f>
        <v>0</v>
      </c>
      <c r="P198" s="116">
        <f>IFERROR(lifespans_all!Q196*DTE_mission_minutes!Q40,"-")</f>
        <v>0</v>
      </c>
      <c r="Q198" s="116">
        <f>IFERROR(lifespans_all!R196*DTE_mission_minutes!R40,"-")</f>
        <v>0</v>
      </c>
      <c r="R198" s="116">
        <f>IFERROR(lifespans_all!S196*DTE_mission_minutes!S40,"-")</f>
        <v>0</v>
      </c>
      <c r="S198" s="116">
        <f>IFERROR(lifespans_all!T196*DTE_mission_minutes!T40,"-")</f>
        <v>0</v>
      </c>
      <c r="T198" s="116">
        <f>IFERROR(lifespans_all!U196*DTE_mission_minutes!U40,"-")</f>
        <v>0</v>
      </c>
      <c r="U198" s="116">
        <f>IFERROR(lifespans_all!V196*DTE_mission_minutes!V40,"-")</f>
        <v>0</v>
      </c>
      <c r="V198" s="116">
        <f>IFERROR(lifespans_all!W196*DTE_mission_minutes!W40,"-")</f>
        <v>0</v>
      </c>
    </row>
    <row r="199" spans="1:22" x14ac:dyDescent="0.25">
      <c r="A199" s="44" t="s">
        <v>49</v>
      </c>
      <c r="B199" s="51" t="s">
        <v>60</v>
      </c>
      <c r="C199" s="116">
        <f>IFERROR(lifespans_all!D197*DTE_mission_minutes!D41,"-")</f>
        <v>1321.6547222222223</v>
      </c>
      <c r="D199" s="116">
        <f>IFERROR(lifespans_all!E197*DTE_mission_minutes!E41,"-")</f>
        <v>1450.1822222222222</v>
      </c>
      <c r="E199" s="116">
        <f>IFERROR(lifespans_all!F197*DTE_mission_minutes!F41,"-")</f>
        <v>1386.2452777777776</v>
      </c>
      <c r="F199" s="116">
        <f>IFERROR(lifespans_all!G197*DTE_mission_minutes!G41,"-")</f>
        <v>1393.7255555555555</v>
      </c>
      <c r="G199" s="116">
        <f>IFERROR(lifespans_all!H197*DTE_mission_minutes!H41,"-")</f>
        <v>1393.7255555555555</v>
      </c>
      <c r="H199" s="116">
        <f>IFERROR(lifespans_all!I197*DTE_mission_minutes!I41,"-")</f>
        <v>0</v>
      </c>
      <c r="I199" s="116">
        <f>IFERROR(lifespans_all!J197*DTE_mission_minutes!J41,"-")</f>
        <v>0</v>
      </c>
      <c r="J199" s="116">
        <f>IFERROR(lifespans_all!K197*DTE_mission_minutes!K41,"-")</f>
        <v>0</v>
      </c>
      <c r="K199" s="116">
        <f>IFERROR(lifespans_all!L197*DTE_mission_minutes!L41,"-")</f>
        <v>0</v>
      </c>
      <c r="L199" s="116">
        <f>IFERROR(lifespans_all!M197*DTE_mission_minutes!M41,"-")</f>
        <v>0</v>
      </c>
      <c r="M199" s="116">
        <f>IFERROR(lifespans_all!N197*DTE_mission_minutes!N41,"-")</f>
        <v>0</v>
      </c>
      <c r="N199" s="116">
        <f>IFERROR(lifespans_all!O197*DTE_mission_minutes!O41,"-")</f>
        <v>0</v>
      </c>
      <c r="O199" s="116">
        <f>IFERROR(lifespans_all!P197*DTE_mission_minutes!P41,"-")</f>
        <v>0</v>
      </c>
      <c r="P199" s="116">
        <f>IFERROR(lifespans_all!Q197*DTE_mission_minutes!Q41,"-")</f>
        <v>0</v>
      </c>
      <c r="Q199" s="116">
        <f>IFERROR(lifespans_all!R197*DTE_mission_minutes!R41,"-")</f>
        <v>0</v>
      </c>
      <c r="R199" s="116">
        <f>IFERROR(lifespans_all!S197*DTE_mission_minutes!S41,"-")</f>
        <v>0</v>
      </c>
      <c r="S199" s="116">
        <f>IFERROR(lifespans_all!T197*DTE_mission_minutes!T41,"-")</f>
        <v>0</v>
      </c>
      <c r="T199" s="116">
        <f>IFERROR(lifespans_all!U197*DTE_mission_minutes!U41,"-")</f>
        <v>0</v>
      </c>
      <c r="U199" s="116">
        <f>IFERROR(lifespans_all!V197*DTE_mission_minutes!V41,"-")</f>
        <v>0</v>
      </c>
      <c r="V199" s="116">
        <f>IFERROR(lifespans_all!W197*DTE_mission_minutes!W41,"-")</f>
        <v>0</v>
      </c>
    </row>
    <row r="200" spans="1:22" x14ac:dyDescent="0.25">
      <c r="A200" s="44" t="s">
        <v>78</v>
      </c>
      <c r="B200" s="51" t="s">
        <v>58</v>
      </c>
      <c r="C200" s="116">
        <f>IFERROR(lifespans_all!D198*DTE_mission_minutes!D42,"-")</f>
        <v>171572.29579277776</v>
      </c>
      <c r="D200" s="116">
        <f>IFERROR(lifespans_all!E198*DTE_mission_minutes!E42,"-")</f>
        <v>171572.29579277776</v>
      </c>
      <c r="E200" s="116">
        <f>IFERROR(lifespans_all!F198*DTE_mission_minutes!F42,"-")</f>
        <v>171572.29579277776</v>
      </c>
      <c r="F200" s="116">
        <f>IFERROR(lifespans_all!G198*DTE_mission_minutes!G42,"-")</f>
        <v>171572.29579277776</v>
      </c>
      <c r="G200" s="116">
        <f>IFERROR(lifespans_all!H198*DTE_mission_minutes!H42,"-")</f>
        <v>171572.29579277776</v>
      </c>
      <c r="H200" s="116">
        <f>IFERROR(lifespans_all!I198*DTE_mission_minutes!I42,"-")</f>
        <v>171572.29579277776</v>
      </c>
      <c r="I200" s="116">
        <f>IFERROR(lifespans_all!J198*DTE_mission_minutes!J42,"-")</f>
        <v>171572.29579277776</v>
      </c>
      <c r="J200" s="116">
        <f>IFERROR(lifespans_all!K198*DTE_mission_minutes!K42,"-")</f>
        <v>171572.29579277776</v>
      </c>
      <c r="K200" s="116">
        <f>IFERROR(lifespans_all!L198*DTE_mission_minutes!L42,"-")</f>
        <v>171572.29579277776</v>
      </c>
      <c r="L200" s="116">
        <f>IFERROR(lifespans_all!M198*DTE_mission_minutes!M42,"-")</f>
        <v>171572.29579277776</v>
      </c>
      <c r="M200" s="116">
        <f>IFERROR(lifespans_all!N198*DTE_mission_minutes!N42,"-")</f>
        <v>171572.29579277776</v>
      </c>
      <c r="N200" s="116">
        <f>IFERROR(lifespans_all!O198*DTE_mission_minutes!O42,"-")</f>
        <v>171572.29579277776</v>
      </c>
      <c r="O200" s="116">
        <f>IFERROR(lifespans_all!P198*DTE_mission_minutes!P42,"-")</f>
        <v>171572.29579277776</v>
      </c>
      <c r="P200" s="116">
        <f>IFERROR(lifespans_all!Q198*DTE_mission_minutes!Q42,"-")</f>
        <v>171572.29579277776</v>
      </c>
      <c r="Q200" s="116">
        <f>IFERROR(lifespans_all!R198*DTE_mission_minutes!R42,"-")</f>
        <v>171572.29579277776</v>
      </c>
      <c r="R200" s="116">
        <f>IFERROR(lifespans_all!S198*DTE_mission_minutes!S42,"-")</f>
        <v>171572.29579277776</v>
      </c>
      <c r="S200" s="116">
        <f>IFERROR(lifespans_all!T198*DTE_mission_minutes!T42,"-")</f>
        <v>171572.29579277776</v>
      </c>
      <c r="T200" s="116">
        <f>IFERROR(lifespans_all!U198*DTE_mission_minutes!U42,"-")</f>
        <v>171572.29579277776</v>
      </c>
      <c r="U200" s="116">
        <f>IFERROR(lifespans_all!V198*DTE_mission_minutes!V42,"-")</f>
        <v>171572.29579277776</v>
      </c>
      <c r="V200" s="116">
        <f>IFERROR(lifespans_all!W198*DTE_mission_minutes!W42,"-")</f>
        <v>171572.29579277776</v>
      </c>
    </row>
    <row r="201" spans="1:22" x14ac:dyDescent="0.25">
      <c r="A201" s="44" t="s">
        <v>79</v>
      </c>
      <c r="B201" s="45" t="s">
        <v>61</v>
      </c>
      <c r="C201" s="116" t="str">
        <f>IFERROR(lifespans_all!D199*DTE_mission_minutes!D43,"-")</f>
        <v>-</v>
      </c>
      <c r="D201" s="116" t="str">
        <f>IFERROR(lifespans_all!E199*DTE_mission_minutes!E43,"-")</f>
        <v>-</v>
      </c>
      <c r="E201" s="116" t="str">
        <f>IFERROR(lifespans_all!F199*DTE_mission_minutes!F43,"-")</f>
        <v>-</v>
      </c>
      <c r="F201" s="116" t="str">
        <f>IFERROR(lifespans_all!G199*DTE_mission_minutes!G43,"-")</f>
        <v>-</v>
      </c>
      <c r="G201" s="116" t="str">
        <f>IFERROR(lifespans_all!H199*DTE_mission_minutes!H43,"-")</f>
        <v>-</v>
      </c>
      <c r="H201" s="116" t="str">
        <f>IFERROR(lifespans_all!I199*DTE_mission_minutes!I43,"-")</f>
        <v>-</v>
      </c>
      <c r="I201" s="116" t="str">
        <f>IFERROR(lifespans_all!J199*DTE_mission_minutes!J43,"-")</f>
        <v>-</v>
      </c>
      <c r="J201" s="116" t="str">
        <f>IFERROR(lifespans_all!K199*DTE_mission_minutes!K43,"-")</f>
        <v>-</v>
      </c>
      <c r="K201" s="116" t="str">
        <f>IFERROR(lifespans_all!L199*DTE_mission_minutes!L43,"-")</f>
        <v>-</v>
      </c>
      <c r="L201" s="116" t="str">
        <f>IFERROR(lifespans_all!M199*DTE_mission_minutes!M43,"-")</f>
        <v>-</v>
      </c>
      <c r="M201" s="116" t="str">
        <f>IFERROR(lifespans_all!N199*DTE_mission_minutes!N43,"-")</f>
        <v>-</v>
      </c>
      <c r="N201" s="116" t="str">
        <f>IFERROR(lifespans_all!O199*DTE_mission_minutes!O43,"-")</f>
        <v>-</v>
      </c>
      <c r="O201" s="116" t="str">
        <f>IFERROR(lifespans_all!P199*DTE_mission_minutes!P43,"-")</f>
        <v>-</v>
      </c>
      <c r="P201" s="116" t="str">
        <f>IFERROR(lifespans_all!Q199*DTE_mission_minutes!Q43,"-")</f>
        <v>-</v>
      </c>
      <c r="Q201" s="116" t="str">
        <f>IFERROR(lifespans_all!R199*DTE_mission_minutes!R43,"-")</f>
        <v>-</v>
      </c>
      <c r="R201" s="116" t="str">
        <f>IFERROR(lifespans_all!S199*DTE_mission_minutes!S43,"-")</f>
        <v>-</v>
      </c>
      <c r="S201" s="116" t="str">
        <f>IFERROR(lifespans_all!T199*DTE_mission_minutes!T43,"-")</f>
        <v>-</v>
      </c>
      <c r="T201" s="116" t="str">
        <f>IFERROR(lifespans_all!U199*DTE_mission_minutes!U43,"-")</f>
        <v>-</v>
      </c>
      <c r="U201" s="116" t="str">
        <f>IFERROR(lifespans_all!V199*DTE_mission_minutes!V43,"-")</f>
        <v>-</v>
      </c>
      <c r="V201" s="116" t="str">
        <f>IFERROR(lifespans_all!W199*DTE_mission_minutes!W43,"-")</f>
        <v>-</v>
      </c>
    </row>
    <row r="202" spans="1:22" x14ac:dyDescent="0.25">
      <c r="A202" s="44" t="s">
        <v>80</v>
      </c>
      <c r="B202" s="45" t="s">
        <v>56</v>
      </c>
      <c r="C202" s="116">
        <f>IFERROR(lifespans_all!D200*DTE_mission_minutes!D44,"-")</f>
        <v>3017.8666666666668</v>
      </c>
      <c r="D202" s="116">
        <f>IFERROR(lifespans_all!E200*DTE_mission_minutes!E44,"-")</f>
        <v>3078.4611111111108</v>
      </c>
      <c r="E202" s="116">
        <f>IFERROR(lifespans_all!F200*DTE_mission_minutes!F44,"-")</f>
        <v>2765.7895222222219</v>
      </c>
      <c r="F202" s="116">
        <f>IFERROR(lifespans_all!G200*DTE_mission_minutes!G44,"-")</f>
        <v>3000.2460561111111</v>
      </c>
      <c r="G202" s="116">
        <f>IFERROR(lifespans_all!H200*DTE_mission_minutes!H44,"-")</f>
        <v>3000.2460561111111</v>
      </c>
      <c r="H202" s="116">
        <f>IFERROR(lifespans_all!I200*DTE_mission_minutes!I44,"-")</f>
        <v>3000.2460561111111</v>
      </c>
      <c r="I202" s="116">
        <f>IFERROR(lifespans_all!J200*DTE_mission_minutes!J44,"-")</f>
        <v>3000.2460561111111</v>
      </c>
      <c r="J202" s="116">
        <f>IFERROR(lifespans_all!K200*DTE_mission_minutes!K44,"-")</f>
        <v>0</v>
      </c>
      <c r="K202" s="116">
        <f>IFERROR(lifespans_all!L200*DTE_mission_minutes!L44,"-")</f>
        <v>0</v>
      </c>
      <c r="L202" s="116">
        <f>IFERROR(lifespans_all!M200*DTE_mission_minutes!M44,"-")</f>
        <v>0</v>
      </c>
      <c r="M202" s="116">
        <f>IFERROR(lifespans_all!N200*DTE_mission_minutes!N44,"-")</f>
        <v>0</v>
      </c>
      <c r="N202" s="116">
        <f>IFERROR(lifespans_all!O200*DTE_mission_minutes!O44,"-")</f>
        <v>0</v>
      </c>
      <c r="O202" s="116">
        <f>IFERROR(lifespans_all!P200*DTE_mission_minutes!P44,"-")</f>
        <v>0</v>
      </c>
      <c r="P202" s="116">
        <f>IFERROR(lifespans_all!Q200*DTE_mission_minutes!Q44,"-")</f>
        <v>0</v>
      </c>
      <c r="Q202" s="116">
        <f>IFERROR(lifespans_all!R200*DTE_mission_minutes!R44,"-")</f>
        <v>0</v>
      </c>
      <c r="R202" s="116">
        <f>IFERROR(lifespans_all!S200*DTE_mission_minutes!S44,"-")</f>
        <v>0</v>
      </c>
      <c r="S202" s="116">
        <f>IFERROR(lifespans_all!T200*DTE_mission_minutes!T44,"-")</f>
        <v>0</v>
      </c>
      <c r="T202" s="116">
        <f>IFERROR(lifespans_all!U200*DTE_mission_minutes!U44,"-")</f>
        <v>0</v>
      </c>
      <c r="U202" s="116">
        <f>IFERROR(lifespans_all!V200*DTE_mission_minutes!V44,"-")</f>
        <v>0</v>
      </c>
      <c r="V202" s="116">
        <f>IFERROR(lifespans_all!W200*DTE_mission_minutes!W44,"-")</f>
        <v>0</v>
      </c>
    </row>
    <row r="203" spans="1:22" x14ac:dyDescent="0.25">
      <c r="A203" s="44" t="s">
        <v>50</v>
      </c>
      <c r="B203" s="45" t="s">
        <v>55</v>
      </c>
      <c r="C203" s="116">
        <f>IFERROR(lifespans_all!D201*DTE_mission_minutes!D45,"-")</f>
        <v>2140.4341038095235</v>
      </c>
      <c r="D203" s="116">
        <f>IFERROR(lifespans_all!E201*DTE_mission_minutes!E45,"-")</f>
        <v>2140.4341038095235</v>
      </c>
      <c r="E203" s="116">
        <f>IFERROR(lifespans_all!F201*DTE_mission_minutes!F45,"-")</f>
        <v>0</v>
      </c>
      <c r="F203" s="116">
        <f>IFERROR(lifespans_all!G201*DTE_mission_minutes!G45,"-")</f>
        <v>0</v>
      </c>
      <c r="G203" s="116">
        <f>IFERROR(lifespans_all!H201*DTE_mission_minutes!H45,"-")</f>
        <v>0</v>
      </c>
      <c r="H203" s="116">
        <f>IFERROR(lifespans_all!I201*DTE_mission_minutes!I45,"-")</f>
        <v>0</v>
      </c>
      <c r="I203" s="116">
        <f>IFERROR(lifespans_all!J201*DTE_mission_minutes!J45,"-")</f>
        <v>0</v>
      </c>
      <c r="J203" s="116">
        <f>IFERROR(lifespans_all!K201*DTE_mission_minutes!K45,"-")</f>
        <v>0</v>
      </c>
      <c r="K203" s="116">
        <f>IFERROR(lifespans_all!L201*DTE_mission_minutes!L45,"-")</f>
        <v>0</v>
      </c>
      <c r="L203" s="116">
        <f>IFERROR(lifespans_all!M201*DTE_mission_minutes!M45,"-")</f>
        <v>0</v>
      </c>
      <c r="M203" s="116">
        <f>IFERROR(lifespans_all!N201*DTE_mission_minutes!N45,"-")</f>
        <v>0</v>
      </c>
      <c r="N203" s="116">
        <f>IFERROR(lifespans_all!O201*DTE_mission_minutes!O45,"-")</f>
        <v>0</v>
      </c>
      <c r="O203" s="116">
        <f>IFERROR(lifespans_all!P201*DTE_mission_minutes!P45,"-")</f>
        <v>0</v>
      </c>
      <c r="P203" s="116">
        <f>IFERROR(lifespans_all!Q201*DTE_mission_minutes!Q45,"-")</f>
        <v>0</v>
      </c>
      <c r="Q203" s="116">
        <f>IFERROR(lifespans_all!R201*DTE_mission_minutes!R45,"-")</f>
        <v>0</v>
      </c>
      <c r="R203" s="116">
        <f>IFERROR(lifespans_all!S201*DTE_mission_minutes!S45,"-")</f>
        <v>0</v>
      </c>
      <c r="S203" s="116">
        <f>IFERROR(lifespans_all!T201*DTE_mission_minutes!T45,"-")</f>
        <v>0</v>
      </c>
      <c r="T203" s="116">
        <f>IFERROR(lifespans_all!U201*DTE_mission_minutes!U45,"-")</f>
        <v>0</v>
      </c>
      <c r="U203" s="116">
        <f>IFERROR(lifespans_all!V201*DTE_mission_minutes!V45,"-")</f>
        <v>0</v>
      </c>
      <c r="V203" s="116">
        <f>IFERROR(lifespans_all!W201*DTE_mission_minutes!W45,"-")</f>
        <v>0</v>
      </c>
    </row>
    <row r="204" spans="1:22" x14ac:dyDescent="0.25">
      <c r="A204" s="44" t="s">
        <v>51</v>
      </c>
      <c r="B204" s="45" t="s">
        <v>55</v>
      </c>
      <c r="C204" s="116">
        <f>IFERROR(lifespans_all!D202*DTE_mission_minutes!D46,"-")</f>
        <v>2140.4341038095235</v>
      </c>
      <c r="D204" s="116">
        <f>IFERROR(lifespans_all!E202*DTE_mission_minutes!E46,"-")</f>
        <v>2140.4341038095235</v>
      </c>
      <c r="E204" s="116">
        <f>IFERROR(lifespans_all!F202*DTE_mission_minutes!F46,"-")</f>
        <v>0</v>
      </c>
      <c r="F204" s="116">
        <f>IFERROR(lifespans_all!G202*DTE_mission_minutes!G46,"-")</f>
        <v>0</v>
      </c>
      <c r="G204" s="116">
        <f>IFERROR(lifespans_all!H202*DTE_mission_minutes!H46,"-")</f>
        <v>0</v>
      </c>
      <c r="H204" s="116">
        <f>IFERROR(lifespans_all!I202*DTE_mission_minutes!I46,"-")</f>
        <v>0</v>
      </c>
      <c r="I204" s="116">
        <f>IFERROR(lifespans_all!J202*DTE_mission_minutes!J46,"-")</f>
        <v>0</v>
      </c>
      <c r="J204" s="116">
        <f>IFERROR(lifespans_all!K202*DTE_mission_minutes!K46,"-")</f>
        <v>0</v>
      </c>
      <c r="K204" s="116">
        <f>IFERROR(lifespans_all!L202*DTE_mission_minutes!L46,"-")</f>
        <v>0</v>
      </c>
      <c r="L204" s="116">
        <f>IFERROR(lifespans_all!M202*DTE_mission_minutes!M46,"-")</f>
        <v>0</v>
      </c>
      <c r="M204" s="116">
        <f>IFERROR(lifespans_all!N202*DTE_mission_minutes!N46,"-")</f>
        <v>0</v>
      </c>
      <c r="N204" s="116">
        <f>IFERROR(lifespans_all!O202*DTE_mission_minutes!O46,"-")</f>
        <v>0</v>
      </c>
      <c r="O204" s="116">
        <f>IFERROR(lifespans_all!P202*DTE_mission_minutes!P46,"-")</f>
        <v>0</v>
      </c>
      <c r="P204" s="116">
        <f>IFERROR(lifespans_all!Q202*DTE_mission_minutes!Q46,"-")</f>
        <v>0</v>
      </c>
      <c r="Q204" s="116">
        <f>IFERROR(lifespans_all!R202*DTE_mission_minutes!R46,"-")</f>
        <v>0</v>
      </c>
      <c r="R204" s="116">
        <f>IFERROR(lifespans_all!S202*DTE_mission_minutes!S46,"-")</f>
        <v>0</v>
      </c>
      <c r="S204" s="116">
        <f>IFERROR(lifespans_all!T202*DTE_mission_minutes!T46,"-")</f>
        <v>0</v>
      </c>
      <c r="T204" s="116">
        <f>IFERROR(lifespans_all!U202*DTE_mission_minutes!U46,"-")</f>
        <v>0</v>
      </c>
      <c r="U204" s="116">
        <f>IFERROR(lifespans_all!V202*DTE_mission_minutes!V46,"-")</f>
        <v>0</v>
      </c>
      <c r="V204" s="116">
        <f>IFERROR(lifespans_all!W202*DTE_mission_minutes!W46,"-")</f>
        <v>0</v>
      </c>
    </row>
    <row r="205" spans="1:22" x14ac:dyDescent="0.25">
      <c r="A205" s="44" t="s">
        <v>52</v>
      </c>
      <c r="B205" s="45" t="s">
        <v>55</v>
      </c>
      <c r="C205" s="116">
        <f>IFERROR(lifespans_all!D203*DTE_mission_minutes!D47,"-")</f>
        <v>2140.4341038095235</v>
      </c>
      <c r="D205" s="116">
        <f>IFERROR(lifespans_all!E203*DTE_mission_minutes!E47,"-")</f>
        <v>2140.4341038095235</v>
      </c>
      <c r="E205" s="116">
        <f>IFERROR(lifespans_all!F203*DTE_mission_minutes!F47,"-")</f>
        <v>0</v>
      </c>
      <c r="F205" s="116">
        <f>IFERROR(lifespans_all!G203*DTE_mission_minutes!G47,"-")</f>
        <v>0</v>
      </c>
      <c r="G205" s="116">
        <f>IFERROR(lifespans_all!H203*DTE_mission_minutes!H47,"-")</f>
        <v>0</v>
      </c>
      <c r="H205" s="116">
        <f>IFERROR(lifespans_all!I203*DTE_mission_minutes!I47,"-")</f>
        <v>0</v>
      </c>
      <c r="I205" s="116">
        <f>IFERROR(lifespans_all!J203*DTE_mission_minutes!J47,"-")</f>
        <v>0</v>
      </c>
      <c r="J205" s="116">
        <f>IFERROR(lifespans_all!K203*DTE_mission_minutes!K47,"-")</f>
        <v>0</v>
      </c>
      <c r="K205" s="116">
        <f>IFERROR(lifespans_all!L203*DTE_mission_minutes!L47,"-")</f>
        <v>0</v>
      </c>
      <c r="L205" s="116">
        <f>IFERROR(lifespans_all!M203*DTE_mission_minutes!M47,"-")</f>
        <v>0</v>
      </c>
      <c r="M205" s="116">
        <f>IFERROR(lifespans_all!N203*DTE_mission_minutes!N47,"-")</f>
        <v>0</v>
      </c>
      <c r="N205" s="116">
        <f>IFERROR(lifespans_all!O203*DTE_mission_minutes!O47,"-")</f>
        <v>0</v>
      </c>
      <c r="O205" s="116">
        <f>IFERROR(lifespans_all!P203*DTE_mission_minutes!P47,"-")</f>
        <v>0</v>
      </c>
      <c r="P205" s="116">
        <f>IFERROR(lifespans_all!Q203*DTE_mission_minutes!Q47,"-")</f>
        <v>0</v>
      </c>
      <c r="Q205" s="116">
        <f>IFERROR(lifespans_all!R203*DTE_mission_minutes!R47,"-")</f>
        <v>0</v>
      </c>
      <c r="R205" s="116">
        <f>IFERROR(lifespans_all!S203*DTE_mission_minutes!S47,"-")</f>
        <v>0</v>
      </c>
      <c r="S205" s="116">
        <f>IFERROR(lifespans_all!T203*DTE_mission_minutes!T47,"-")</f>
        <v>0</v>
      </c>
      <c r="T205" s="116">
        <f>IFERROR(lifespans_all!U203*DTE_mission_minutes!U47,"-")</f>
        <v>0</v>
      </c>
      <c r="U205" s="116">
        <f>IFERROR(lifespans_all!V203*DTE_mission_minutes!V47,"-")</f>
        <v>0</v>
      </c>
      <c r="V205" s="116">
        <f>IFERROR(lifespans_all!W203*DTE_mission_minutes!W47,"-")</f>
        <v>0</v>
      </c>
    </row>
    <row r="206" spans="1:22" x14ac:dyDescent="0.25">
      <c r="A206" s="44" t="s">
        <v>53</v>
      </c>
      <c r="B206" s="45" t="s">
        <v>56</v>
      </c>
      <c r="C206" s="116">
        <f>IFERROR(lifespans_all!D204*DTE_mission_minutes!D48,"-")</f>
        <v>133409.35004928565</v>
      </c>
      <c r="D206" s="116">
        <f>IFERROR(lifespans_all!E204*DTE_mission_minutes!E48,"-")</f>
        <v>0</v>
      </c>
      <c r="E206" s="116">
        <f>IFERROR(lifespans_all!F204*DTE_mission_minutes!F48,"-")</f>
        <v>0</v>
      </c>
      <c r="F206" s="116">
        <f>IFERROR(lifespans_all!G204*DTE_mission_minutes!G48,"-")</f>
        <v>0</v>
      </c>
      <c r="G206" s="116">
        <f>IFERROR(lifespans_all!H204*DTE_mission_minutes!H48,"-")</f>
        <v>0</v>
      </c>
      <c r="H206" s="116">
        <f>IFERROR(lifespans_all!I204*DTE_mission_minutes!I48,"-")</f>
        <v>0</v>
      </c>
      <c r="I206" s="116">
        <f>IFERROR(lifespans_all!J204*DTE_mission_minutes!J48,"-")</f>
        <v>0</v>
      </c>
      <c r="J206" s="116">
        <f>IFERROR(lifespans_all!K204*DTE_mission_minutes!K48,"-")</f>
        <v>0</v>
      </c>
      <c r="K206" s="116">
        <f>IFERROR(lifespans_all!L204*DTE_mission_minutes!L48,"-")</f>
        <v>0</v>
      </c>
      <c r="L206" s="116">
        <f>IFERROR(lifespans_all!M204*DTE_mission_minutes!M48,"-")</f>
        <v>0</v>
      </c>
      <c r="M206" s="116">
        <f>IFERROR(lifespans_all!N204*DTE_mission_minutes!N48,"-")</f>
        <v>0</v>
      </c>
      <c r="N206" s="116">
        <f>IFERROR(lifespans_all!O204*DTE_mission_minutes!O48,"-")</f>
        <v>0</v>
      </c>
      <c r="O206" s="116">
        <f>IFERROR(lifespans_all!P204*DTE_mission_minutes!P48,"-")</f>
        <v>0</v>
      </c>
      <c r="P206" s="116">
        <f>IFERROR(lifespans_all!Q204*DTE_mission_minutes!Q48,"-")</f>
        <v>0</v>
      </c>
      <c r="Q206" s="116">
        <f>IFERROR(lifespans_all!R204*DTE_mission_minutes!R48,"-")</f>
        <v>0</v>
      </c>
      <c r="R206" s="116">
        <f>IFERROR(lifespans_all!S204*DTE_mission_minutes!S48,"-")</f>
        <v>0</v>
      </c>
      <c r="S206" s="116">
        <f>IFERROR(lifespans_all!T204*DTE_mission_minutes!T48,"-")</f>
        <v>0</v>
      </c>
      <c r="T206" s="116">
        <f>IFERROR(lifespans_all!U204*DTE_mission_minutes!U48,"-")</f>
        <v>0</v>
      </c>
      <c r="U206" s="116">
        <f>IFERROR(lifespans_all!V204*DTE_mission_minutes!V48,"-")</f>
        <v>0</v>
      </c>
      <c r="V206" s="116">
        <f>IFERROR(lifespans_all!W204*DTE_mission_minutes!W48,"-")</f>
        <v>0</v>
      </c>
    </row>
    <row r="207" spans="1:22" x14ac:dyDescent="0.25">
      <c r="A207" s="36" t="str">
        <f t="shared" ref="A207:B214" si="29">A49</f>
        <v>New</v>
      </c>
      <c r="B207" s="36" t="str">
        <f t="shared" si="29"/>
        <v>Human Space Flight</v>
      </c>
      <c r="C207" s="116">
        <f>IFERROR((lifespans_all!D205*DTE_mission_minutes!D49)*POWER(1+(Settings!$C$31/100),C$1-2021),"-")</f>
        <v>102943.37747566665</v>
      </c>
      <c r="D207" s="116">
        <f>IFERROR((lifespans_all!E205*DTE_mission_minutes!E49)*POWER(1+(Settings!$C$31/100),D$1-2021),"-")</f>
        <v>210004.49005035998</v>
      </c>
      <c r="E207" s="116">
        <f>IFERROR((lifespans_all!F205*DTE_mission_minutes!F49)*POWER(1+(Settings!$C$31/100),E$1-2021),"-")</f>
        <v>321306.86977705068</v>
      </c>
      <c r="F207" s="116">
        <f>IFERROR((lifespans_all!G205*DTE_mission_minutes!G49)*POWER(1+(Settings!$C$31/100),F$1-2021),"-")</f>
        <v>436977.34289678902</v>
      </c>
      <c r="G207" s="116">
        <f>IFERROR((lifespans_all!H205*DTE_mission_minutes!H49)*POWER(1+(Settings!$C$31/100),G$1-2021),"-")</f>
        <v>557146.11219340598</v>
      </c>
      <c r="H207" s="116">
        <f>IFERROR((lifespans_all!I205*DTE_mission_minutes!I49)*POWER(1+(Settings!$C$31/100),H$1-2021),"-")</f>
        <v>681946.84132472903</v>
      </c>
      <c r="I207" s="116">
        <f>IFERROR((lifespans_all!J205*DTE_mission_minutes!J49)*POWER(1+(Settings!$C$31/100),I$1-2021),"-")</f>
        <v>811516.74117642757</v>
      </c>
      <c r="J207" s="116">
        <f>IFERROR((lifespans_all!K205*DTE_mission_minutes!K49)*POWER(1+(Settings!$C$31/100),J$1-2021),"-")</f>
        <v>945996.65828566381</v>
      </c>
      <c r="K207" s="116">
        <f>IFERROR((lifespans_all!L205*DTE_mission_minutes!L49)*POWER(1+(Settings!$C$31/100),K$1-2021),"-")</f>
        <v>1085531.1653827992</v>
      </c>
      <c r="L207" s="116">
        <f>IFERROR((lifespans_all!M205*DTE_mission_minutes!M49)*POWER(1+(Settings!$C$31/100),L$1-2021),"-")</f>
        <v>1230268.6541005059</v>
      </c>
      <c r="M207" s="116">
        <f>IFERROR((lifespans_all!N205*DTE_mission_minutes!N49)*POWER(1+(Settings!$C$31/100),M$1-2021),"-")</f>
        <v>1673165.3695766879</v>
      </c>
      <c r="N207" s="116">
        <f>IFERROR((lifespans_all!O205*DTE_mission_minutes!O49)*POWER(1+(Settings!$C$31/100),N$1-2021),"-")</f>
        <v>1706628.6769682213</v>
      </c>
      <c r="O207" s="116">
        <f>IFERROR((lifespans_all!P205*DTE_mission_minutes!P49)*POWER(1+(Settings!$C$31/100),O$1-2021),"-")</f>
        <v>1740761.2505075862</v>
      </c>
      <c r="P207" s="116">
        <f>IFERROR((lifespans_all!Q205*DTE_mission_minutes!Q49)*POWER(1+(Settings!$C$31/100),P$1-2021),"-")</f>
        <v>1775576.4755177377</v>
      </c>
      <c r="Q207" s="116">
        <f>IFERROR((lifespans_all!R205*DTE_mission_minutes!R49)*POWER(1+(Settings!$C$31/100),Q$1-2021),"-")</f>
        <v>1811088.0050280928</v>
      </c>
      <c r="R207" s="116">
        <f>IFERROR((lifespans_all!S205*DTE_mission_minutes!S49)*POWER(1+(Settings!$C$31/100),R$1-2021),"-")</f>
        <v>1847309.765128654</v>
      </c>
      <c r="S207" s="116">
        <f>IFERROR((lifespans_all!T205*DTE_mission_minutes!T49)*POWER(1+(Settings!$C$31/100),S$1-2021),"-")</f>
        <v>1884255.9604312275</v>
      </c>
      <c r="T207" s="116">
        <f>IFERROR((lifespans_all!U205*DTE_mission_minutes!U49)*POWER(1+(Settings!$C$31/100),T$1-2021),"-")</f>
        <v>1921941.079639852</v>
      </c>
      <c r="U207" s="116">
        <f>IFERROR((lifespans_all!V205*DTE_mission_minutes!V49)*POWER(1+(Settings!$C$31/100),U$1-2021),"-")</f>
        <v>1960379.9012326489</v>
      </c>
      <c r="V207" s="116">
        <f>IFERROR((lifespans_all!W205*DTE_mission_minutes!W49)*POWER(1+(Settings!$C$31/100),V$1-2021),"-")</f>
        <v>1999587.4992573019</v>
      </c>
    </row>
    <row r="208" spans="1:22" x14ac:dyDescent="0.25">
      <c r="A208" s="36" t="str">
        <f t="shared" si="29"/>
        <v>New</v>
      </c>
      <c r="B208" s="36" t="str">
        <f t="shared" si="29"/>
        <v>Near Earth Robotic - LEO Science</v>
      </c>
      <c r="C208" s="116">
        <f>IFERROR((lifespans_all!D206*DTE_mission_minutes!D50)*POWER(1+(Settings!$C$31/100),C$1-2021),"-")</f>
        <v>55559.652085000009</v>
      </c>
      <c r="D208" s="116">
        <f>IFERROR((lifespans_all!E206*DTE_mission_minutes!E50)*POWER(1+(Settings!$C$31/100),D$1-2021),"-")</f>
        <v>158927.57369463335</v>
      </c>
      <c r="E208" s="116">
        <f>IFERROR((lifespans_all!F206*DTE_mission_minutes!F50)*POWER(1+(Settings!$C$31/100),E$1-2021),"-")</f>
        <v>210621.75058292397</v>
      </c>
      <c r="F208" s="116">
        <f>IFERROR((lifespans_all!G206*DTE_mission_minutes!G50)*POWER(1+(Settings!$C$31/100),F$1-2021),"-")</f>
        <v>378841.44163288351</v>
      </c>
      <c r="G208" s="116">
        <f>IFERROR((lifespans_all!H206*DTE_mission_minutes!H50)*POWER(1+(Settings!$C$31/100),G$1-2021),"-")</f>
        <v>533487.91071735159</v>
      </c>
      <c r="H208" s="116">
        <f>IFERROR((lifespans_all!I206*DTE_mission_minutes!I50)*POWER(1+(Settings!$C$31/100),H$1-2021),"-")</f>
        <v>694168.70198854548</v>
      </c>
      <c r="I208" s="116">
        <f>IFERROR((lifespans_all!J206*DTE_mission_minutes!J50)*POWER(1+(Settings!$C$31/100),I$1-2021),"-")</f>
        <v>861063.32974629989</v>
      </c>
      <c r="J208" s="116">
        <f>IFERROR((lifespans_all!K206*DTE_mission_minutes!K50)*POWER(1+(Settings!$C$31/100),J$1-2021),"-")</f>
        <v>1003753.8243899721</v>
      </c>
      <c r="K208" s="116">
        <f>IFERROR((lifespans_all!L206*DTE_mission_minutes!L50)*POWER(1+(Settings!$C$31/100),K$1-2021),"-")</f>
        <v>1089378.9219705563</v>
      </c>
      <c r="L208" s="116">
        <f>IFERROR((lifespans_all!M206*DTE_mission_minutes!M50)*POWER(1+(Settings!$C$31/100),L$1-2021),"-")</f>
        <v>1178027.521924607</v>
      </c>
      <c r="M208" s="116">
        <f>IFERROR((lifespans_all!N206*DTE_mission_minutes!N50)*POWER(1+(Settings!$C$31/100),M$1-2021),"-")</f>
        <v>1201588.0723630991</v>
      </c>
      <c r="N208" s="116">
        <f>IFERROR((lifespans_all!O206*DTE_mission_minutes!O50)*POWER(1+(Settings!$C$31/100),N$1-2021),"-")</f>
        <v>1225619.8338103609</v>
      </c>
      <c r="O208" s="116">
        <f>IFERROR((lifespans_all!P206*DTE_mission_minutes!P50)*POWER(1+(Settings!$C$31/100),O$1-2021),"-")</f>
        <v>1250132.2304865683</v>
      </c>
      <c r="P208" s="116">
        <f>IFERROR((lifespans_all!Q206*DTE_mission_minutes!Q50)*POWER(1+(Settings!$C$31/100),P$1-2021),"-")</f>
        <v>1275134.8750962997</v>
      </c>
      <c r="Q208" s="116">
        <f>IFERROR((lifespans_all!R206*DTE_mission_minutes!R50)*POWER(1+(Settings!$C$31/100),Q$1-2021),"-")</f>
        <v>1300637.5725982257</v>
      </c>
      <c r="R208" s="116">
        <f>IFERROR((lifespans_all!S206*DTE_mission_minutes!S50)*POWER(1+(Settings!$C$31/100),R$1-2021),"-")</f>
        <v>1326650.3240501899</v>
      </c>
      <c r="S208" s="116">
        <f>IFERROR((lifespans_all!T206*DTE_mission_minutes!T50)*POWER(1+(Settings!$C$31/100),S$1-2021),"-")</f>
        <v>1353183.3305311939</v>
      </c>
      <c r="T208" s="116">
        <f>IFERROR((lifespans_all!U206*DTE_mission_minutes!U50)*POWER(1+(Settings!$C$31/100),T$1-2021),"-")</f>
        <v>1380246.9971418178</v>
      </c>
      <c r="U208" s="116">
        <f>IFERROR((lifespans_all!V206*DTE_mission_minutes!V50)*POWER(1+(Settings!$C$31/100),U$1-2021),"-")</f>
        <v>1407851.9370846541</v>
      </c>
      <c r="V208" s="116">
        <f>IFERROR((lifespans_all!W206*DTE_mission_minutes!W50)*POWER(1+(Settings!$C$31/100),V$1-2021),"-")</f>
        <v>1436008.975826347</v>
      </c>
    </row>
    <row r="209" spans="1:22" x14ac:dyDescent="0.25">
      <c r="A209" s="36" t="str">
        <f t="shared" si="29"/>
        <v>New</v>
      </c>
      <c r="B209" s="36" t="str">
        <f t="shared" si="29"/>
        <v>Near Earth Robotic - GEO and Near Earth</v>
      </c>
      <c r="C209" s="116">
        <f>IFERROR((lifespans_all!D207*DTE_mission_minutes!D51)*POWER(1+(Settings!$C$31/100),C$1-2021),"-")</f>
        <v>1712.3472830476189</v>
      </c>
      <c r="D209" s="116">
        <f>IFERROR((lifespans_all!E207*DTE_mission_minutes!E51)*POWER(1+(Settings!$C$31/100),D$1-2021),"-")</f>
        <v>3493.1884574171427</v>
      </c>
      <c r="E209" s="116">
        <f>IFERROR((lifespans_all!F207*DTE_mission_minutes!F51)*POWER(1+(Settings!$C$31/100),E$1-2021),"-")</f>
        <v>14252.208906261942</v>
      </c>
      <c r="F209" s="116">
        <f>IFERROR((lifespans_all!G207*DTE_mission_minutes!G51)*POWER(1+(Settings!$C$31/100),F$1-2021),"-")</f>
        <v>16354.409719935577</v>
      </c>
      <c r="G209" s="116">
        <f>IFERROR((lifespans_all!H207*DTE_mission_minutes!H51)*POWER(1+(Settings!$C$31/100),G$1-2021),"-")</f>
        <v>18534.997682593654</v>
      </c>
      <c r="H209" s="116">
        <f>IFERROR((lifespans_all!I207*DTE_mission_minutes!I51)*POWER(1+(Settings!$C$31/100),H$1-2021),"-")</f>
        <v>20796.267399870081</v>
      </c>
      <c r="I209" s="116">
        <f>IFERROR((lifespans_all!J207*DTE_mission_minutes!J51)*POWER(1+(Settings!$C$31/100),I$1-2021),"-")</f>
        <v>23140.573906764526</v>
      </c>
      <c r="J209" s="116">
        <f>IFERROR((lifespans_all!K207*DTE_mission_minutes!K51)*POWER(1+(Settings!$C$31/100),J$1-2021),"-")</f>
        <v>25570.334166974793</v>
      </c>
      <c r="K209" s="116">
        <f>IFERROR((lifespans_all!L207*DTE_mission_minutes!L51)*POWER(1+(Settings!$C$31/100),K$1-2021),"-")</f>
        <v>28088.028608030778</v>
      </c>
      <c r="L209" s="116">
        <f>IFERROR((lifespans_all!M207*DTE_mission_minutes!M51)*POWER(1+(Settings!$C$31/100),L$1-2021),"-")</f>
        <v>30696.202693062209</v>
      </c>
      <c r="M209" s="116">
        <f>IFERROR((lifespans_all!N207*DTE_mission_minutes!N51)*POWER(1+(Settings!$C$31/100),M$1-2021),"-")</f>
        <v>31310.126746923455</v>
      </c>
      <c r="N209" s="116">
        <f>IFERROR((lifespans_all!O207*DTE_mission_minutes!O51)*POWER(1+(Settings!$C$31/100),N$1-2021),"-")</f>
        <v>31936.329281861919</v>
      </c>
      <c r="O209" s="116">
        <f>IFERROR((lifespans_all!P207*DTE_mission_minutes!P51)*POWER(1+(Settings!$C$31/100),O$1-2021),"-")</f>
        <v>32575.055867499163</v>
      </c>
      <c r="P209" s="116">
        <f>IFERROR((lifespans_all!Q207*DTE_mission_minutes!Q51)*POWER(1+(Settings!$C$31/100),P$1-2021),"-")</f>
        <v>33226.556984849143</v>
      </c>
      <c r="Q209" s="116">
        <f>IFERROR((lifespans_all!R207*DTE_mission_minutes!R51)*POWER(1+(Settings!$C$31/100),Q$1-2021),"-")</f>
        <v>33891.088124546128</v>
      </c>
      <c r="R209" s="116">
        <f>IFERROR((lifespans_all!S207*DTE_mission_minutes!S51)*POWER(1+(Settings!$C$31/100),R$1-2021),"-")</f>
        <v>34568.909887037044</v>
      </c>
      <c r="S209" s="116">
        <f>IFERROR((lifespans_all!T207*DTE_mission_minutes!T51)*POWER(1+(Settings!$C$31/100),S$1-2021),"-")</f>
        <v>35260.288084777792</v>
      </c>
      <c r="T209" s="116">
        <f>IFERROR((lifespans_all!U207*DTE_mission_minutes!U51)*POWER(1+(Settings!$C$31/100),T$1-2021),"-")</f>
        <v>35965.49384647335</v>
      </c>
      <c r="U209" s="116">
        <f>IFERROR((lifespans_all!V207*DTE_mission_minutes!V51)*POWER(1+(Settings!$C$31/100),U$1-2021),"-")</f>
        <v>36684.803723402809</v>
      </c>
      <c r="V209" s="116">
        <f>IFERROR((lifespans_all!W207*DTE_mission_minutes!W51)*POWER(1+(Settings!$C$31/100),V$1-2021),"-")</f>
        <v>37418.499797870863</v>
      </c>
    </row>
    <row r="210" spans="1:22" x14ac:dyDescent="0.25">
      <c r="A210" s="36" t="str">
        <f t="shared" si="29"/>
        <v>New</v>
      </c>
      <c r="B210" s="36" t="str">
        <f t="shared" si="29"/>
        <v>Deep Space Robotic</v>
      </c>
      <c r="C210" s="116" t="str">
        <f>IFERROR((lifespans_all!D208*DTE_mission_minutes!D52)*POWER(1+(Settings!$C$31/100),C$1-2021),"-")</f>
        <v>-</v>
      </c>
      <c r="D210" s="116" t="str">
        <f>IFERROR((lifespans_all!E208*DTE_mission_minutes!E52)*POWER(1+(Settings!$C$31/100),D$1-2021),"-")</f>
        <v>-</v>
      </c>
      <c r="E210" s="116" t="str">
        <f>IFERROR((lifespans_all!F208*DTE_mission_minutes!F52)*POWER(1+(Settings!$C$31/100),E$1-2021),"-")</f>
        <v>-</v>
      </c>
      <c r="F210" s="116" t="str">
        <f>IFERROR((lifespans_all!G208*DTE_mission_minutes!G52)*POWER(1+(Settings!$C$31/100),F$1-2021),"-")</f>
        <v>-</v>
      </c>
      <c r="G210" s="116" t="str">
        <f>IFERROR((lifespans_all!H208*DTE_mission_minutes!H52)*POWER(1+(Settings!$C$31/100),G$1-2021),"-")</f>
        <v>-</v>
      </c>
      <c r="H210" s="116" t="str">
        <f>IFERROR((lifespans_all!I208*DTE_mission_minutes!I52)*POWER(1+(Settings!$C$31/100),H$1-2021),"-")</f>
        <v>-</v>
      </c>
      <c r="I210" s="116" t="str">
        <f>IFERROR((lifespans_all!J208*DTE_mission_minutes!J52)*POWER(1+(Settings!$C$31/100),I$1-2021),"-")</f>
        <v>-</v>
      </c>
      <c r="J210" s="116" t="str">
        <f>IFERROR((lifespans_all!K208*DTE_mission_minutes!K52)*POWER(1+(Settings!$C$31/100),J$1-2021),"-")</f>
        <v>-</v>
      </c>
      <c r="K210" s="116" t="str">
        <f>IFERROR((lifespans_all!L208*DTE_mission_minutes!L52)*POWER(1+(Settings!$C$31/100),K$1-2021),"-")</f>
        <v>-</v>
      </c>
      <c r="L210" s="116" t="str">
        <f>IFERROR((lifespans_all!M208*DTE_mission_minutes!M52)*POWER(1+(Settings!$C$31/100),L$1-2021),"-")</f>
        <v>-</v>
      </c>
      <c r="M210" s="116" t="str">
        <f>IFERROR((lifespans_all!N208*DTE_mission_minutes!N52)*POWER(1+(Settings!$C$31/100),M$1-2021),"-")</f>
        <v>-</v>
      </c>
      <c r="N210" s="116" t="str">
        <f>IFERROR((lifespans_all!O208*DTE_mission_minutes!O52)*POWER(1+(Settings!$C$31/100),N$1-2021),"-")</f>
        <v>-</v>
      </c>
      <c r="O210" s="116" t="str">
        <f>IFERROR((lifespans_all!P208*DTE_mission_minutes!P52)*POWER(1+(Settings!$C$31/100),O$1-2021),"-")</f>
        <v>-</v>
      </c>
      <c r="P210" s="116" t="str">
        <f>IFERROR((lifespans_all!Q208*DTE_mission_minutes!Q52)*POWER(1+(Settings!$C$31/100),P$1-2021),"-")</f>
        <v>-</v>
      </c>
      <c r="Q210" s="116" t="str">
        <f>IFERROR((lifespans_all!R208*DTE_mission_minutes!R52)*POWER(1+(Settings!$C$31/100),Q$1-2021),"-")</f>
        <v>-</v>
      </c>
      <c r="R210" s="116" t="str">
        <f>IFERROR((lifespans_all!S208*DTE_mission_minutes!S52)*POWER(1+(Settings!$C$31/100),R$1-2021),"-")</f>
        <v>-</v>
      </c>
      <c r="S210" s="116" t="str">
        <f>IFERROR((lifespans_all!T208*DTE_mission_minutes!T52)*POWER(1+(Settings!$C$31/100),S$1-2021),"-")</f>
        <v>-</v>
      </c>
      <c r="T210" s="116" t="str">
        <f>IFERROR((lifespans_all!U208*DTE_mission_minutes!U52)*POWER(1+(Settings!$C$31/100),T$1-2021),"-")</f>
        <v>-</v>
      </c>
      <c r="U210" s="116" t="str">
        <f>IFERROR((lifespans_all!V208*DTE_mission_minutes!V52)*POWER(1+(Settings!$C$31/100),U$1-2021),"-")</f>
        <v>-</v>
      </c>
      <c r="V210" s="116" t="str">
        <f>IFERROR((lifespans_all!W208*DTE_mission_minutes!W52)*POWER(1+(Settings!$C$31/100),V$1-2021),"-")</f>
        <v>-</v>
      </c>
    </row>
    <row r="211" spans="1:22" x14ac:dyDescent="0.25">
      <c r="A211" s="36" t="str">
        <f t="shared" si="29"/>
        <v>New</v>
      </c>
      <c r="B211" s="36" t="str">
        <f t="shared" si="29"/>
        <v>Near Earth Robotic - Low Latency &amp; Complex Needs</v>
      </c>
      <c r="C211" s="116">
        <f>IFERROR((lifespans_all!D209*DTE_mission_minutes!D53)*POWER(1+(Settings!$C$31/100),C$1-2021),"-")</f>
        <v>0</v>
      </c>
      <c r="D211" s="116">
        <f>IFERROR((lifespans_all!E209*DTE_mission_minutes!E53)*POWER(1+(Settings!$C$31/100),D$1-2021),"-")</f>
        <v>0</v>
      </c>
      <c r="E211" s="116">
        <f>IFERROR((lifespans_all!F209*DTE_mission_minutes!F53)*POWER(1+(Settings!$C$31/100),E$1-2021),"-")</f>
        <v>0</v>
      </c>
      <c r="F211" s="116">
        <f>IFERROR((lifespans_all!G209*DTE_mission_minutes!G53)*POWER(1+(Settings!$C$31/100),F$1-2021),"-")</f>
        <v>0</v>
      </c>
      <c r="G211" s="116">
        <f>IFERROR((lifespans_all!H209*DTE_mission_minutes!H53)*POWER(1+(Settings!$C$31/100),G$1-2021),"-")</f>
        <v>0</v>
      </c>
      <c r="H211" s="116">
        <f>IFERROR((lifespans_all!I209*DTE_mission_minutes!I53)*POWER(1+(Settings!$C$31/100),H$1-2021),"-")</f>
        <v>0</v>
      </c>
      <c r="I211" s="116">
        <f>IFERROR((lifespans_all!J209*DTE_mission_minutes!J53)*POWER(1+(Settings!$C$31/100),I$1-2021),"-")</f>
        <v>0</v>
      </c>
      <c r="J211" s="116">
        <f>IFERROR((lifespans_all!K209*DTE_mission_minutes!K53)*POWER(1+(Settings!$C$31/100),J$1-2021),"-")</f>
        <v>0</v>
      </c>
      <c r="K211" s="116">
        <f>IFERROR((lifespans_all!L209*DTE_mission_minutes!L53)*POWER(1+(Settings!$C$31/100),K$1-2021),"-")</f>
        <v>0</v>
      </c>
      <c r="L211" s="116">
        <f>IFERROR((lifespans_all!M209*DTE_mission_minutes!M53)*POWER(1+(Settings!$C$31/100),L$1-2021),"-")</f>
        <v>0</v>
      </c>
      <c r="M211" s="116">
        <f>IFERROR((lifespans_all!N209*DTE_mission_minutes!N53)*POWER(1+(Settings!$C$31/100),M$1-2021),"-")</f>
        <v>0</v>
      </c>
      <c r="N211" s="116">
        <f>IFERROR((lifespans_all!O209*DTE_mission_minutes!O53)*POWER(1+(Settings!$C$31/100),N$1-2021),"-")</f>
        <v>0</v>
      </c>
      <c r="O211" s="116">
        <f>IFERROR((lifespans_all!P209*DTE_mission_minutes!P53)*POWER(1+(Settings!$C$31/100),O$1-2021),"-")</f>
        <v>0</v>
      </c>
      <c r="P211" s="116">
        <f>IFERROR((lifespans_all!Q209*DTE_mission_minutes!Q53)*POWER(1+(Settings!$C$31/100),P$1-2021),"-")</f>
        <v>0</v>
      </c>
      <c r="Q211" s="116">
        <f>IFERROR((lifespans_all!R209*DTE_mission_minutes!R53)*POWER(1+(Settings!$C$31/100),Q$1-2021),"-")</f>
        <v>0</v>
      </c>
      <c r="R211" s="116">
        <f>IFERROR((lifespans_all!S209*DTE_mission_minutes!S53)*POWER(1+(Settings!$C$31/100),R$1-2021),"-")</f>
        <v>0</v>
      </c>
      <c r="S211" s="116">
        <f>IFERROR((lifespans_all!T209*DTE_mission_minutes!T53)*POWER(1+(Settings!$C$31/100),S$1-2021),"-")</f>
        <v>0</v>
      </c>
      <c r="T211" s="116">
        <f>IFERROR((lifespans_all!U209*DTE_mission_minutes!U53)*POWER(1+(Settings!$C$31/100),T$1-2021),"-")</f>
        <v>0</v>
      </c>
      <c r="U211" s="116">
        <f>IFERROR((lifespans_all!V209*DTE_mission_minutes!V53)*POWER(1+(Settings!$C$31/100),U$1-2021),"-")</f>
        <v>0</v>
      </c>
      <c r="V211" s="116">
        <f>IFERROR((lifespans_all!W209*DTE_mission_minutes!W53)*POWER(1+(Settings!$C$31/100),V$1-2021),"-")</f>
        <v>0</v>
      </c>
    </row>
    <row r="212" spans="1:22" x14ac:dyDescent="0.25">
      <c r="A212" s="36" t="str">
        <f t="shared" si="29"/>
        <v>New</v>
      </c>
      <c r="B212" s="36" t="str">
        <f t="shared" si="29"/>
        <v>Mission Operations</v>
      </c>
      <c r="C212" s="116" t="str">
        <f>IFERROR((lifespans_all!D210*DTE_mission_minutes!D54)*POWER(1+(Settings!$C$31/100),C$1-2021),"-")</f>
        <v>-</v>
      </c>
      <c r="D212" s="116" t="str">
        <f>IFERROR((lifespans_all!E210*DTE_mission_minutes!E54)*POWER(1+(Settings!$C$31/100),D$1-2021),"-")</f>
        <v>-</v>
      </c>
      <c r="E212" s="116" t="str">
        <f>IFERROR((lifespans_all!F210*DTE_mission_minutes!F54)*POWER(1+(Settings!$C$31/100),E$1-2021),"-")</f>
        <v>-</v>
      </c>
      <c r="F212" s="116" t="str">
        <f>IFERROR((lifespans_all!G210*DTE_mission_minutes!G54)*POWER(1+(Settings!$C$31/100),F$1-2021),"-")</f>
        <v>-</v>
      </c>
      <c r="G212" s="116" t="str">
        <f>IFERROR((lifespans_all!H210*DTE_mission_minutes!H54)*POWER(1+(Settings!$C$31/100),G$1-2021),"-")</f>
        <v>-</v>
      </c>
      <c r="H212" s="116" t="str">
        <f>IFERROR((lifespans_all!I210*DTE_mission_minutes!I54)*POWER(1+(Settings!$C$31/100),H$1-2021),"-")</f>
        <v>-</v>
      </c>
      <c r="I212" s="116" t="str">
        <f>IFERROR((lifespans_all!J210*DTE_mission_minutes!J54)*POWER(1+(Settings!$C$31/100),I$1-2021),"-")</f>
        <v>-</v>
      </c>
      <c r="J212" s="116" t="str">
        <f>IFERROR((lifespans_all!K210*DTE_mission_minutes!K54)*POWER(1+(Settings!$C$31/100),J$1-2021),"-")</f>
        <v>-</v>
      </c>
      <c r="K212" s="116" t="str">
        <f>IFERROR((lifespans_all!L210*DTE_mission_minutes!L54)*POWER(1+(Settings!$C$31/100),K$1-2021),"-")</f>
        <v>-</v>
      </c>
      <c r="L212" s="116" t="str">
        <f>IFERROR((lifespans_all!M210*DTE_mission_minutes!M54)*POWER(1+(Settings!$C$31/100),L$1-2021),"-")</f>
        <v>-</v>
      </c>
      <c r="M212" s="116" t="str">
        <f>IFERROR((lifespans_all!N210*DTE_mission_minutes!N54)*POWER(1+(Settings!$C$31/100),M$1-2021),"-")</f>
        <v>-</v>
      </c>
      <c r="N212" s="116" t="str">
        <f>IFERROR((lifespans_all!O210*DTE_mission_minutes!O54)*POWER(1+(Settings!$C$31/100),N$1-2021),"-")</f>
        <v>-</v>
      </c>
      <c r="O212" s="116" t="str">
        <f>IFERROR((lifespans_all!P210*DTE_mission_minutes!P54)*POWER(1+(Settings!$C$31/100),O$1-2021),"-")</f>
        <v>-</v>
      </c>
      <c r="P212" s="116" t="str">
        <f>IFERROR((lifespans_all!Q210*DTE_mission_minutes!Q54)*POWER(1+(Settings!$C$31/100),P$1-2021),"-")</f>
        <v>-</v>
      </c>
      <c r="Q212" s="116" t="str">
        <f>IFERROR((lifespans_all!R210*DTE_mission_minutes!R54)*POWER(1+(Settings!$C$31/100),Q$1-2021),"-")</f>
        <v>-</v>
      </c>
      <c r="R212" s="116" t="str">
        <f>IFERROR((lifespans_all!S210*DTE_mission_minutes!S54)*POWER(1+(Settings!$C$31/100),R$1-2021),"-")</f>
        <v>-</v>
      </c>
      <c r="S212" s="116" t="str">
        <f>IFERROR((lifespans_all!T210*DTE_mission_minutes!T54)*POWER(1+(Settings!$C$31/100),S$1-2021),"-")</f>
        <v>-</v>
      </c>
      <c r="T212" s="116" t="str">
        <f>IFERROR((lifespans_all!U210*DTE_mission_minutes!U54)*POWER(1+(Settings!$C$31/100),T$1-2021),"-")</f>
        <v>-</v>
      </c>
      <c r="U212" s="116" t="str">
        <f>IFERROR((lifespans_all!V210*DTE_mission_minutes!V54)*POWER(1+(Settings!$C$31/100),U$1-2021),"-")</f>
        <v>-</v>
      </c>
      <c r="V212" s="116" t="str">
        <f>IFERROR((lifespans_all!W210*DTE_mission_minutes!W54)*POWER(1+(Settings!$C$31/100),V$1-2021),"-")</f>
        <v>-</v>
      </c>
    </row>
    <row r="213" spans="1:22" x14ac:dyDescent="0.25">
      <c r="A213" s="36" t="str">
        <f t="shared" si="29"/>
        <v>New</v>
      </c>
      <c r="B213" s="36" t="str">
        <f t="shared" si="29"/>
        <v>Launch Events</v>
      </c>
      <c r="C213" s="116" t="str">
        <f>IFERROR((lifespans_all!D211*DTE_mission_minutes!D55)*POWER(1+(Settings!$C$31/100),C$1-2021),"-")</f>
        <v>-</v>
      </c>
      <c r="D213" s="116">
        <f>IFERROR((lifespans_all!E211*DTE_mission_minutes!E55)*POWER(1+(Settings!$C$31/100),D$1-2021),"-")</f>
        <v>735.53579493333325</v>
      </c>
      <c r="E213" s="116">
        <f>IFERROR((lifespans_all!F211*DTE_mission_minutes!F55)*POWER(1+(Settings!$C$31/100),E$1-2021),"-")</f>
        <v>1125.3697662479997</v>
      </c>
      <c r="F213" s="116">
        <f>IFERROR((lifespans_all!G211*DTE_mission_minutes!G55)*POWER(1+(Settings!$C$31/100),F$1-2021),"-")</f>
        <v>1530.5028820972798</v>
      </c>
      <c r="G213" s="116">
        <f>IFERROR((lifespans_all!H211*DTE_mission_minutes!H55)*POWER(1+(Settings!$C$31/100),G$1-2021),"-")</f>
        <v>2731.9476445436444</v>
      </c>
      <c r="H213" s="116">
        <f>IFERROR((lifespans_all!I211*DTE_mission_minutes!I55)*POWER(1+(Settings!$C$31/100),H$1-2021),"-")</f>
        <v>3184.6703970680201</v>
      </c>
      <c r="I213" s="116">
        <f>IFERROR((lifespans_all!J211*DTE_mission_minutes!J55)*POWER(1+(Settings!$C$31/100),I$1-2021),"-")</f>
        <v>3654.4092806355529</v>
      </c>
      <c r="J213" s="116">
        <f>IFERROR((lifespans_all!K211*DTE_mission_minutes!K55)*POWER(1+(Settings!$C$31/100),J$1-2021),"-")</f>
        <v>4141.6638513869593</v>
      </c>
      <c r="K213" s="116">
        <f>IFERROR((lifespans_all!L211*DTE_mission_minutes!L55)*POWER(1+(Settings!$C$31/100),K$1-2021),"-")</f>
        <v>4646.9468412561682</v>
      </c>
      <c r="L213" s="116">
        <f>IFERROR((lifespans_all!M211*DTE_mission_minutes!M55)*POWER(1+(Settings!$C$31/100),L$1-2021),"-")</f>
        <v>5170.7844851795908</v>
      </c>
      <c r="M213" s="116">
        <f>IFERROR((lifespans_all!N211*DTE_mission_minutes!N55)*POWER(1+(Settings!$C$31/100),M$1-2021),"-")</f>
        <v>5274.2001748831826</v>
      </c>
      <c r="N213" s="116">
        <f>IFERROR((lifespans_all!O211*DTE_mission_minutes!O55)*POWER(1+(Settings!$C$31/100),N$1-2021),"-")</f>
        <v>5379.6841783808459</v>
      </c>
      <c r="O213" s="116">
        <f>IFERROR((lifespans_all!P211*DTE_mission_minutes!P55)*POWER(1+(Settings!$C$31/100),O$1-2021),"-")</f>
        <v>5487.2778619484634</v>
      </c>
      <c r="P213" s="116">
        <f>IFERROR((lifespans_all!Q211*DTE_mission_minutes!Q55)*POWER(1+(Settings!$C$31/100),P$1-2021),"-")</f>
        <v>5597.0234191874324</v>
      </c>
      <c r="Q213" s="116">
        <f>IFERROR((lifespans_all!R211*DTE_mission_minutes!R55)*POWER(1+(Settings!$C$31/100),Q$1-2021),"-")</f>
        <v>5708.9638875711817</v>
      </c>
      <c r="R213" s="116">
        <f>IFERROR((lifespans_all!S211*DTE_mission_minutes!S55)*POWER(1+(Settings!$C$31/100),R$1-2021),"-")</f>
        <v>5823.1431653226036</v>
      </c>
      <c r="S213" s="116">
        <f>IFERROR((lifespans_all!T211*DTE_mission_minutes!T55)*POWER(1+(Settings!$C$31/100),S$1-2021),"-")</f>
        <v>5939.6060286290567</v>
      </c>
      <c r="T213" s="116">
        <f>IFERROR((lifespans_all!U211*DTE_mission_minutes!U55)*POWER(1+(Settings!$C$31/100),T$1-2021),"-")</f>
        <v>6058.3981492016383</v>
      </c>
      <c r="U213" s="116">
        <f>IFERROR((lifespans_all!V211*DTE_mission_minutes!V55)*POWER(1+(Settings!$C$31/100),U$1-2021),"-")</f>
        <v>6179.5661121856701</v>
      </c>
      <c r="V213" s="116">
        <f>IFERROR((lifespans_all!W211*DTE_mission_minutes!W55)*POWER(1+(Settings!$C$31/100),V$1-2021),"-")</f>
        <v>6303.157434429384</v>
      </c>
    </row>
    <row r="214" spans="1:22" x14ac:dyDescent="0.25">
      <c r="A214" s="36" t="str">
        <f t="shared" si="29"/>
        <v>New</v>
      </c>
      <c r="B214" s="36" t="str">
        <f t="shared" si="29"/>
        <v>Terrestrial &amp; Aerial</v>
      </c>
      <c r="C214" s="116">
        <f>IFERROR((lifespans_all!D212*DTE_mission_minutes!D56)*POWER(1+(Settings!$C$31/100),C$1-2021),"-")</f>
        <v>44726.918918333344</v>
      </c>
      <c r="D214" s="116">
        <f>IFERROR((lifespans_all!E212*DTE_mission_minutes!E56)*POWER(1+(Settings!$C$31/100),D$1-2021),"-")</f>
        <v>182485.82918680005</v>
      </c>
      <c r="E214" s="116">
        <f>IFERROR((lifespans_all!F212*DTE_mission_minutes!F56)*POWER(1+(Settings!$C$31/100),E$1-2021),"-")</f>
        <v>232669.43221317005</v>
      </c>
      <c r="F214" s="116">
        <f>IFERROR((lifespans_all!G212*DTE_mission_minutes!G56)*POWER(1+(Settings!$C$31/100),F$1-2021),"-")</f>
        <v>284787.38502892014</v>
      </c>
      <c r="G214" s="116">
        <f>IFERROR((lifespans_all!H212*DTE_mission_minutes!H56)*POWER(1+(Settings!$C$31/100),G$1-2021),"-")</f>
        <v>338896.98818441492</v>
      </c>
      <c r="H214" s="116">
        <f>IFERROR((lifespans_all!I212*DTE_mission_minutes!I56)*POWER(1+(Settings!$C$31/100),H$1-2021),"-")</f>
        <v>493821.32564014755</v>
      </c>
      <c r="I214" s="116">
        <f>IFERROR((lifespans_all!J212*DTE_mission_minutes!J56)*POWER(1+(Settings!$C$31/100),I$1-2021),"-")</f>
        <v>554067.52736824553</v>
      </c>
      <c r="J214" s="116">
        <f>IFERROR((lifespans_all!K212*DTE_mission_minutes!K56)*POWER(1+(Settings!$C$31/100),J$1-2021),"-")</f>
        <v>616526.04863521131</v>
      </c>
      <c r="K214" s="116">
        <f>IFERROR((lifespans_all!L212*DTE_mission_minutes!L56)*POWER(1+(Settings!$C$31/100),K$1-2021),"-")</f>
        <v>681261.28374190861</v>
      </c>
      <c r="L214" s="116">
        <f>IFERROR((lifespans_all!M212*DTE_mission_minutes!M56)*POWER(1+(Settings!$C$31/100),L$1-2021),"-")</f>
        <v>748339.31783341954</v>
      </c>
      <c r="M214" s="116">
        <f>IFERROR((lifespans_all!N212*DTE_mission_minutes!N56)*POWER(1+(Settings!$C$31/100),M$1-2021),"-")</f>
        <v>763306.10419008788</v>
      </c>
      <c r="N214" s="116">
        <f>IFERROR((lifespans_all!O212*DTE_mission_minutes!O56)*POWER(1+(Settings!$C$31/100),N$1-2021),"-")</f>
        <v>778572.22627388954</v>
      </c>
      <c r="O214" s="116">
        <f>IFERROR((lifespans_all!P212*DTE_mission_minutes!P56)*POWER(1+(Settings!$C$31/100),O$1-2021),"-")</f>
        <v>794143.67079936748</v>
      </c>
      <c r="P214" s="116">
        <f>IFERROR((lifespans_all!Q212*DTE_mission_minutes!Q56)*POWER(1+(Settings!$C$31/100),P$1-2021),"-")</f>
        <v>810026.54421535472</v>
      </c>
      <c r="Q214" s="116">
        <f>IFERROR((lifespans_all!R212*DTE_mission_minutes!R56)*POWER(1+(Settings!$C$31/100),Q$1-2021),"-")</f>
        <v>826227.07509966195</v>
      </c>
      <c r="R214" s="116">
        <f>IFERROR((lifespans_all!S212*DTE_mission_minutes!S56)*POWER(1+(Settings!$C$31/100),R$1-2021),"-")</f>
        <v>842751.61660165491</v>
      </c>
      <c r="S214" s="116">
        <f>IFERROR((lifespans_all!T212*DTE_mission_minutes!T56)*POWER(1+(Settings!$C$31/100),S$1-2021),"-")</f>
        <v>859606.64893368818</v>
      </c>
      <c r="T214" s="116">
        <f>IFERROR((lifespans_all!U212*DTE_mission_minutes!U56)*POWER(1+(Settings!$C$31/100),T$1-2021),"-")</f>
        <v>876798.78191236197</v>
      </c>
      <c r="U214" s="116">
        <f>IFERROR((lifespans_all!V212*DTE_mission_minutes!V56)*POWER(1+(Settings!$C$31/100),U$1-2021),"-")</f>
        <v>894334.75755060918</v>
      </c>
      <c r="V214" s="116">
        <f>IFERROR((lifespans_all!W212*DTE_mission_minutes!W56)*POWER(1+(Settings!$C$31/100),V$1-2021),"-")</f>
        <v>912221.45270162134</v>
      </c>
    </row>
    <row r="215" spans="1:22" x14ac:dyDescent="0.25">
      <c r="C215" s="2"/>
      <c r="D215" s="2"/>
      <c r="E215" s="2"/>
      <c r="F215" s="2"/>
      <c r="G215" s="2"/>
      <c r="H215" s="2"/>
      <c r="I215" s="2"/>
      <c r="J215" s="2"/>
      <c r="K215" s="2"/>
      <c r="L215" s="2"/>
      <c r="M215" s="2"/>
      <c r="N215" s="2"/>
      <c r="O215" s="2"/>
      <c r="P215" s="2"/>
      <c r="Q215" s="2"/>
      <c r="R215" s="2"/>
      <c r="S215" s="2"/>
      <c r="T215" s="2"/>
      <c r="U215" s="2"/>
      <c r="V215" s="2"/>
    </row>
    <row r="216" spans="1:22" x14ac:dyDescent="0.25">
      <c r="C216" s="38">
        <f t="shared" ref="C216:U216" si="30">SUM(C160:C214)</f>
        <v>1957433.0100737135</v>
      </c>
      <c r="D216" s="38">
        <f t="shared" si="30"/>
        <v>2039992.5165944612</v>
      </c>
      <c r="E216" s="38">
        <f t="shared" si="30"/>
        <v>2120879.9867813685</v>
      </c>
      <c r="F216" s="38">
        <f t="shared" si="30"/>
        <v>2195965.2258288795</v>
      </c>
      <c r="G216" s="38">
        <f t="shared" si="30"/>
        <v>2525984.3641694523</v>
      </c>
      <c r="H216" s="38">
        <f t="shared" si="30"/>
        <v>2830786.3246754394</v>
      </c>
      <c r="I216" s="38">
        <f t="shared" si="30"/>
        <v>3055137.6204652777</v>
      </c>
      <c r="J216" s="38">
        <f t="shared" si="30"/>
        <v>3393886.7169138915</v>
      </c>
      <c r="K216" s="38">
        <f t="shared" si="30"/>
        <v>3686804.5341292331</v>
      </c>
      <c r="L216" s="38">
        <f t="shared" si="30"/>
        <v>3990400.6686214567</v>
      </c>
      <c r="M216" s="38">
        <f t="shared" si="30"/>
        <v>4463921.0339080309</v>
      </c>
      <c r="N216" s="38">
        <f t="shared" si="30"/>
        <v>4537413.911369063</v>
      </c>
      <c r="O216" s="38">
        <f t="shared" si="30"/>
        <v>4612376.6463793181</v>
      </c>
      <c r="P216" s="38">
        <f t="shared" si="30"/>
        <v>4688838.6360897785</v>
      </c>
      <c r="Q216" s="38">
        <f t="shared" si="30"/>
        <v>4766829.8655944467</v>
      </c>
      <c r="R216" s="38">
        <f t="shared" si="30"/>
        <v>4846380.9196892073</v>
      </c>
      <c r="S216" s="38">
        <f t="shared" si="30"/>
        <v>4927522.9948658664</v>
      </c>
      <c r="T216" s="38">
        <f t="shared" si="30"/>
        <v>5010287.9115460562</v>
      </c>
      <c r="U216" s="38">
        <f t="shared" si="30"/>
        <v>5094708.1265598498</v>
      </c>
      <c r="V216" s="38">
        <f>SUM(V160:V214)</f>
        <v>5180816.7458739197</v>
      </c>
    </row>
    <row r="218" spans="1:22" ht="14.4" thickBot="1" x14ac:dyDescent="0.3">
      <c r="B218" s="2" t="s">
        <v>94</v>
      </c>
    </row>
    <row r="219" spans="1:22" x14ac:dyDescent="0.25">
      <c r="B219" s="71" t="s">
        <v>101</v>
      </c>
      <c r="C219" s="89">
        <f>C159</f>
        <v>2021</v>
      </c>
      <c r="D219" s="89">
        <f t="shared" ref="D219:V219" si="31">D159</f>
        <v>2022</v>
      </c>
      <c r="E219" s="89">
        <f t="shared" si="31"/>
        <v>2023</v>
      </c>
      <c r="F219" s="89">
        <f t="shared" si="31"/>
        <v>2024</v>
      </c>
      <c r="G219" s="89">
        <f t="shared" si="31"/>
        <v>2025</v>
      </c>
      <c r="H219" s="89">
        <f t="shared" si="31"/>
        <v>2026</v>
      </c>
      <c r="I219" s="89">
        <f t="shared" si="31"/>
        <v>2027</v>
      </c>
      <c r="J219" s="89">
        <f t="shared" si="31"/>
        <v>2028</v>
      </c>
      <c r="K219" s="89">
        <f t="shared" si="31"/>
        <v>2029</v>
      </c>
      <c r="L219" s="89">
        <f t="shared" si="31"/>
        <v>2030</v>
      </c>
      <c r="M219" s="89">
        <f t="shared" si="31"/>
        <v>2031</v>
      </c>
      <c r="N219" s="89">
        <f t="shared" si="31"/>
        <v>2032</v>
      </c>
      <c r="O219" s="89">
        <f t="shared" si="31"/>
        <v>2033</v>
      </c>
      <c r="P219" s="89">
        <f t="shared" si="31"/>
        <v>2034</v>
      </c>
      <c r="Q219" s="89">
        <f t="shared" si="31"/>
        <v>2035</v>
      </c>
      <c r="R219" s="89">
        <f t="shared" si="31"/>
        <v>2036</v>
      </c>
      <c r="S219" s="89">
        <f t="shared" si="31"/>
        <v>2037</v>
      </c>
      <c r="T219" s="89">
        <f t="shared" si="31"/>
        <v>2038</v>
      </c>
      <c r="U219" s="89">
        <f t="shared" si="31"/>
        <v>2039</v>
      </c>
      <c r="V219" s="89">
        <f t="shared" si="31"/>
        <v>2040</v>
      </c>
    </row>
    <row r="220" spans="1:22" x14ac:dyDescent="0.25">
      <c r="B220" s="47" t="s">
        <v>58</v>
      </c>
      <c r="C220" s="48">
        <f>SUMIF($B160:$B214,$B220,C$160:C$214)</f>
        <v>798168.64647733339</v>
      </c>
      <c r="D220" s="48">
        <f t="shared" ref="D220:V220" si="32">SUMIF($B160:$B214,$B220,D$160:D$214)</f>
        <v>904957.14463535999</v>
      </c>
      <c r="E220" s="48">
        <f t="shared" si="32"/>
        <v>1015011.3371148284</v>
      </c>
      <c r="F220" s="48">
        <f t="shared" si="32"/>
        <v>1131887.5527962334</v>
      </c>
      <c r="G220" s="48">
        <f t="shared" si="32"/>
        <v>1252056.3220928502</v>
      </c>
      <c r="H220" s="48">
        <f t="shared" si="32"/>
        <v>1376857.0512241735</v>
      </c>
      <c r="I220" s="48">
        <f t="shared" si="32"/>
        <v>1506426.9510758719</v>
      </c>
      <c r="J220" s="48">
        <f t="shared" si="32"/>
        <v>1640906.8681851081</v>
      </c>
      <c r="K220" s="48">
        <f t="shared" si="32"/>
        <v>1780441.3752822436</v>
      </c>
      <c r="L220" s="48">
        <f t="shared" si="32"/>
        <v>1925178.8639999502</v>
      </c>
      <c r="M220" s="48">
        <f t="shared" si="32"/>
        <v>2359454.5527477991</v>
      </c>
      <c r="N220" s="48">
        <f t="shared" si="32"/>
        <v>2392917.8601393322</v>
      </c>
      <c r="O220" s="48">
        <f t="shared" si="32"/>
        <v>2427050.4336786973</v>
      </c>
      <c r="P220" s="48">
        <f t="shared" si="32"/>
        <v>2461865.6586888488</v>
      </c>
      <c r="Q220" s="48">
        <f t="shared" si="32"/>
        <v>2497377.1881992039</v>
      </c>
      <c r="R220" s="48">
        <f t="shared" si="32"/>
        <v>2533598.9482997651</v>
      </c>
      <c r="S220" s="48">
        <f t="shared" si="32"/>
        <v>2570545.1436023386</v>
      </c>
      <c r="T220" s="48">
        <f t="shared" si="32"/>
        <v>2608230.2628109632</v>
      </c>
      <c r="U220" s="48">
        <f t="shared" si="32"/>
        <v>2646669.0844037598</v>
      </c>
      <c r="V220" s="48">
        <f t="shared" si="32"/>
        <v>2685876.6824284131</v>
      </c>
    </row>
    <row r="221" spans="1:22" x14ac:dyDescent="0.25">
      <c r="B221" s="47" t="s">
        <v>56</v>
      </c>
      <c r="C221" s="48">
        <f>SUMIF($B160:$B214,$B221,C$160:C$214)</f>
        <v>1004799.3519133329</v>
      </c>
      <c r="D221" s="48">
        <f t="shared" ref="D221:V221" si="33">SUMIF($B160:$B214,$B221,D$160:D$214)</f>
        <v>840300.13518828375</v>
      </c>
      <c r="E221" s="48">
        <f t="shared" si="33"/>
        <v>756652.05428006663</v>
      </c>
      <c r="F221" s="48">
        <f t="shared" si="33"/>
        <v>660126.20441145485</v>
      </c>
      <c r="G221" s="48">
        <f t="shared" si="33"/>
        <v>812520.378212034</v>
      </c>
      <c r="H221" s="48">
        <f t="shared" si="33"/>
        <v>836277.00521672005</v>
      </c>
      <c r="I221" s="48">
        <f t="shared" si="33"/>
        <v>867998.15403629991</v>
      </c>
      <c r="J221" s="48">
        <f t="shared" si="33"/>
        <v>1006891.7972777499</v>
      </c>
      <c r="K221" s="48">
        <f t="shared" si="33"/>
        <v>1092516.894858334</v>
      </c>
      <c r="L221" s="48">
        <f t="shared" si="33"/>
        <v>1181165.4948123847</v>
      </c>
      <c r="M221" s="48">
        <f t="shared" si="33"/>
        <v>1204726.0452508768</v>
      </c>
      <c r="N221" s="48">
        <f t="shared" si="33"/>
        <v>1228757.8066981386</v>
      </c>
      <c r="O221" s="48">
        <f t="shared" si="33"/>
        <v>1253270.203374346</v>
      </c>
      <c r="P221" s="48">
        <f t="shared" si="33"/>
        <v>1278272.8479840774</v>
      </c>
      <c r="Q221" s="48">
        <f t="shared" si="33"/>
        <v>1303775.5454860034</v>
      </c>
      <c r="R221" s="48">
        <f t="shared" si="33"/>
        <v>1329788.2969379677</v>
      </c>
      <c r="S221" s="48">
        <f t="shared" si="33"/>
        <v>1356321.3034189716</v>
      </c>
      <c r="T221" s="48">
        <f t="shared" si="33"/>
        <v>1383384.9700295955</v>
      </c>
      <c r="U221" s="48">
        <f t="shared" si="33"/>
        <v>1410989.9099724318</v>
      </c>
      <c r="V221" s="48">
        <f t="shared" si="33"/>
        <v>1439146.9487141247</v>
      </c>
    </row>
    <row r="222" spans="1:22" x14ac:dyDescent="0.25">
      <c r="B222" s="47" t="s">
        <v>55</v>
      </c>
      <c r="C222" s="48">
        <f>SUMIF($B160:$B214,$B222,C$160:C$214)</f>
        <v>16916.677781936505</v>
      </c>
      <c r="D222" s="48">
        <f t="shared" ref="D222:V222" si="34">SUMIF($B160:$B214,$B222,D$160:D$214)</f>
        <v>18720.259128528251</v>
      </c>
      <c r="E222" s="48">
        <f t="shared" si="34"/>
        <v>22813.945321500036</v>
      </c>
      <c r="F222" s="48">
        <f t="shared" si="34"/>
        <v>24916.146135173673</v>
      </c>
      <c r="G222" s="48">
        <f t="shared" si="34"/>
        <v>27096.734097831748</v>
      </c>
      <c r="H222" s="48">
        <f t="shared" si="34"/>
        <v>29358.003815108175</v>
      </c>
      <c r="I222" s="48">
        <f t="shared" si="34"/>
        <v>31702.310322002621</v>
      </c>
      <c r="J222" s="48">
        <f t="shared" si="34"/>
        <v>34132.070582212888</v>
      </c>
      <c r="K222" s="48">
        <f t="shared" si="34"/>
        <v>36649.765023268876</v>
      </c>
      <c r="L222" s="48">
        <f t="shared" si="34"/>
        <v>39257.939108300299</v>
      </c>
      <c r="M222" s="48">
        <f t="shared" si="34"/>
        <v>39871.86316216155</v>
      </c>
      <c r="N222" s="48">
        <f t="shared" si="34"/>
        <v>40498.065697100013</v>
      </c>
      <c r="O222" s="48">
        <f t="shared" si="34"/>
        <v>41136.792282737253</v>
      </c>
      <c r="P222" s="48">
        <f t="shared" si="34"/>
        <v>41788.293400087234</v>
      </c>
      <c r="Q222" s="48">
        <f t="shared" si="34"/>
        <v>42452.824539784226</v>
      </c>
      <c r="R222" s="48">
        <f t="shared" si="34"/>
        <v>43130.646302275141</v>
      </c>
      <c r="S222" s="48">
        <f t="shared" si="34"/>
        <v>43822.02450001589</v>
      </c>
      <c r="T222" s="48">
        <f t="shared" si="34"/>
        <v>44527.230261711447</v>
      </c>
      <c r="U222" s="48">
        <f t="shared" si="34"/>
        <v>45246.540138640907</v>
      </c>
      <c r="V222" s="48">
        <f t="shared" si="34"/>
        <v>45980.236213108961</v>
      </c>
    </row>
    <row r="223" spans="1:22" x14ac:dyDescent="0.25">
      <c r="B223" s="47" t="s">
        <v>99</v>
      </c>
      <c r="C223" s="48">
        <f>SUMIF($B160:$B214,$B223,C$160:C$214)</f>
        <v>0</v>
      </c>
      <c r="D223" s="48">
        <f t="shared" ref="D223:V223" si="35">SUMIF($B160:$B214,$B223,D$160:D$214)</f>
        <v>0</v>
      </c>
      <c r="E223" s="48">
        <f t="shared" si="35"/>
        <v>0</v>
      </c>
      <c r="F223" s="48">
        <f t="shared" si="35"/>
        <v>0</v>
      </c>
      <c r="G223" s="48">
        <f t="shared" si="35"/>
        <v>0</v>
      </c>
      <c r="H223" s="48">
        <f t="shared" si="35"/>
        <v>0</v>
      </c>
      <c r="I223" s="48">
        <f t="shared" si="35"/>
        <v>0</v>
      </c>
      <c r="J223" s="48">
        <f t="shared" si="35"/>
        <v>0</v>
      </c>
      <c r="K223" s="48">
        <f t="shared" si="35"/>
        <v>0</v>
      </c>
      <c r="L223" s="48">
        <f t="shared" si="35"/>
        <v>0</v>
      </c>
      <c r="M223" s="48">
        <f t="shared" si="35"/>
        <v>0</v>
      </c>
      <c r="N223" s="48">
        <f t="shared" si="35"/>
        <v>0</v>
      </c>
      <c r="O223" s="48">
        <f t="shared" si="35"/>
        <v>0</v>
      </c>
      <c r="P223" s="48">
        <f t="shared" si="35"/>
        <v>0</v>
      </c>
      <c r="Q223" s="48">
        <f t="shared" si="35"/>
        <v>0</v>
      </c>
      <c r="R223" s="48">
        <f t="shared" si="35"/>
        <v>0</v>
      </c>
      <c r="S223" s="48">
        <f t="shared" si="35"/>
        <v>0</v>
      </c>
      <c r="T223" s="48">
        <f t="shared" si="35"/>
        <v>0</v>
      </c>
      <c r="U223" s="48">
        <f t="shared" si="35"/>
        <v>0</v>
      </c>
      <c r="V223" s="48">
        <f t="shared" si="35"/>
        <v>0</v>
      </c>
    </row>
    <row r="224" spans="1:22" x14ac:dyDescent="0.25">
      <c r="B224" s="47" t="s">
        <v>59</v>
      </c>
      <c r="C224" s="48">
        <f>SUMIF($B160:$B214,$B224,C$160:C$214)</f>
        <v>0</v>
      </c>
      <c r="D224" s="48">
        <f t="shared" ref="D224:V224" si="36">SUMIF($B160:$B214,$B224,D$160:D$214)</f>
        <v>0</v>
      </c>
      <c r="E224" s="48">
        <f t="shared" si="36"/>
        <v>0</v>
      </c>
      <c r="F224" s="48">
        <f t="shared" si="36"/>
        <v>0</v>
      </c>
      <c r="G224" s="48">
        <f t="shared" si="36"/>
        <v>0</v>
      </c>
      <c r="H224" s="48">
        <f t="shared" si="36"/>
        <v>0</v>
      </c>
      <c r="I224" s="48">
        <f t="shared" si="36"/>
        <v>0</v>
      </c>
      <c r="J224" s="48">
        <f t="shared" si="36"/>
        <v>0</v>
      </c>
      <c r="K224" s="48">
        <f t="shared" si="36"/>
        <v>0</v>
      </c>
      <c r="L224" s="48">
        <f t="shared" si="36"/>
        <v>0</v>
      </c>
      <c r="M224" s="48">
        <f t="shared" si="36"/>
        <v>0</v>
      </c>
      <c r="N224" s="48">
        <f t="shared" si="36"/>
        <v>0</v>
      </c>
      <c r="O224" s="48">
        <f t="shared" si="36"/>
        <v>0</v>
      </c>
      <c r="P224" s="48">
        <f t="shared" si="36"/>
        <v>0</v>
      </c>
      <c r="Q224" s="48">
        <f t="shared" si="36"/>
        <v>0</v>
      </c>
      <c r="R224" s="48">
        <f t="shared" si="36"/>
        <v>0</v>
      </c>
      <c r="S224" s="48">
        <f t="shared" si="36"/>
        <v>0</v>
      </c>
      <c r="T224" s="48">
        <f t="shared" si="36"/>
        <v>0</v>
      </c>
      <c r="U224" s="48">
        <f t="shared" si="36"/>
        <v>0</v>
      </c>
      <c r="V224" s="48">
        <f t="shared" si="36"/>
        <v>0</v>
      </c>
    </row>
    <row r="225" spans="1:22" x14ac:dyDescent="0.25">
      <c r="B225" s="47" t="s">
        <v>100</v>
      </c>
      <c r="C225" s="48">
        <f>SUMIF($B160:$B214,$B225,C$160:C$214)</f>
        <v>0</v>
      </c>
      <c r="D225" s="48">
        <f t="shared" ref="D225:V225" si="37">SUMIF($B160:$B214,$B225,D$160:D$214)</f>
        <v>0</v>
      </c>
      <c r="E225" s="48">
        <f t="shared" si="37"/>
        <v>0</v>
      </c>
      <c r="F225" s="48">
        <f t="shared" si="37"/>
        <v>0</v>
      </c>
      <c r="G225" s="48">
        <f t="shared" si="37"/>
        <v>0</v>
      </c>
      <c r="H225" s="48">
        <f t="shared" si="37"/>
        <v>0</v>
      </c>
      <c r="I225" s="48">
        <f t="shared" si="37"/>
        <v>0</v>
      </c>
      <c r="J225" s="48">
        <f t="shared" si="37"/>
        <v>0</v>
      </c>
      <c r="K225" s="48">
        <f t="shared" si="37"/>
        <v>0</v>
      </c>
      <c r="L225" s="48">
        <f t="shared" si="37"/>
        <v>0</v>
      </c>
      <c r="M225" s="48">
        <f t="shared" si="37"/>
        <v>0</v>
      </c>
      <c r="N225" s="48">
        <f t="shared" si="37"/>
        <v>0</v>
      </c>
      <c r="O225" s="48">
        <f t="shared" si="37"/>
        <v>0</v>
      </c>
      <c r="P225" s="48">
        <f t="shared" si="37"/>
        <v>0</v>
      </c>
      <c r="Q225" s="48">
        <f t="shared" si="37"/>
        <v>0</v>
      </c>
      <c r="R225" s="48">
        <f t="shared" si="37"/>
        <v>0</v>
      </c>
      <c r="S225" s="48">
        <f t="shared" si="37"/>
        <v>0</v>
      </c>
      <c r="T225" s="48">
        <f t="shared" si="37"/>
        <v>0</v>
      </c>
      <c r="U225" s="48">
        <f t="shared" si="37"/>
        <v>0</v>
      </c>
      <c r="V225" s="48">
        <f t="shared" si="37"/>
        <v>0</v>
      </c>
    </row>
    <row r="226" spans="1:22" x14ac:dyDescent="0.25">
      <c r="B226" s="47" t="s">
        <v>57</v>
      </c>
      <c r="C226" s="48">
        <f>SUMIF($B160:$B214,$B226,C$160:C$214)</f>
        <v>1472.7862655555555</v>
      </c>
      <c r="D226" s="48">
        <f t="shared" ref="D226:V226" si="38">SUMIF($B160:$B214,$B226,D$160:D$214)</f>
        <v>2247.5370077111111</v>
      </c>
      <c r="E226" s="48">
        <f t="shared" si="38"/>
        <v>2585.8861262479995</v>
      </c>
      <c r="F226" s="48">
        <f t="shared" si="38"/>
        <v>3008.1705682083907</v>
      </c>
      <c r="G226" s="48">
        <f t="shared" si="38"/>
        <v>4174.1746934325329</v>
      </c>
      <c r="H226" s="48">
        <f t="shared" si="38"/>
        <v>4626.897445956909</v>
      </c>
      <c r="I226" s="48">
        <f t="shared" si="38"/>
        <v>5096.6363295244419</v>
      </c>
      <c r="J226" s="48">
        <f t="shared" si="38"/>
        <v>5583.8909002758483</v>
      </c>
      <c r="K226" s="48">
        <f t="shared" si="38"/>
        <v>6089.1738901450572</v>
      </c>
      <c r="L226" s="48">
        <f t="shared" si="38"/>
        <v>6613.0115340684797</v>
      </c>
      <c r="M226" s="48">
        <f t="shared" si="38"/>
        <v>6716.4272237720716</v>
      </c>
      <c r="N226" s="48">
        <f t="shared" si="38"/>
        <v>6821.9112272697348</v>
      </c>
      <c r="O226" s="48">
        <f t="shared" si="38"/>
        <v>6929.5049108373523</v>
      </c>
      <c r="P226" s="48">
        <f t="shared" si="38"/>
        <v>7039.2504680763213</v>
      </c>
      <c r="Q226" s="48">
        <f t="shared" si="38"/>
        <v>7151.1909364600706</v>
      </c>
      <c r="R226" s="48">
        <f t="shared" si="38"/>
        <v>7265.3702142114926</v>
      </c>
      <c r="S226" s="48">
        <f t="shared" si="38"/>
        <v>7381.8330775179456</v>
      </c>
      <c r="T226" s="48">
        <f t="shared" si="38"/>
        <v>7500.6251980905272</v>
      </c>
      <c r="U226" s="48">
        <f t="shared" si="38"/>
        <v>7621.7931610745591</v>
      </c>
      <c r="V226" s="48">
        <f t="shared" si="38"/>
        <v>7745.3844833182729</v>
      </c>
    </row>
    <row r="227" spans="1:22" ht="14.4" thickBot="1" x14ac:dyDescent="0.3">
      <c r="B227" s="53" t="s">
        <v>60</v>
      </c>
      <c r="C227" s="48">
        <f>SUMIF($B160:$B214,$B227,C$160:C$214)</f>
        <v>135567.40758833336</v>
      </c>
      <c r="D227" s="48">
        <f t="shared" ref="D227:V227" si="39">SUMIF($B160:$B214,$B227,D$160:D$214)</f>
        <v>273389.84924568899</v>
      </c>
      <c r="E227" s="48">
        <f t="shared" si="39"/>
        <v>323509.5153276145</v>
      </c>
      <c r="F227" s="48">
        <f t="shared" si="39"/>
        <v>375634.94842114241</v>
      </c>
      <c r="G227" s="48">
        <f t="shared" si="39"/>
        <v>429744.5515766372</v>
      </c>
      <c r="H227" s="48">
        <f t="shared" si="39"/>
        <v>583275.16347681428</v>
      </c>
      <c r="I227" s="48">
        <f t="shared" si="39"/>
        <v>643521.36520491226</v>
      </c>
      <c r="J227" s="48">
        <f t="shared" si="39"/>
        <v>705979.88647187804</v>
      </c>
      <c r="K227" s="48">
        <f t="shared" si="39"/>
        <v>770715.12157857534</v>
      </c>
      <c r="L227" s="48">
        <f t="shared" si="39"/>
        <v>837793.15567008627</v>
      </c>
      <c r="M227" s="48">
        <f t="shared" si="39"/>
        <v>852759.94202675461</v>
      </c>
      <c r="N227" s="48">
        <f t="shared" si="39"/>
        <v>868026.06411055627</v>
      </c>
      <c r="O227" s="48">
        <f t="shared" si="39"/>
        <v>883597.50863603421</v>
      </c>
      <c r="P227" s="48">
        <f t="shared" si="39"/>
        <v>899480.38205202145</v>
      </c>
      <c r="Q227" s="48">
        <f t="shared" si="39"/>
        <v>915680.91293632868</v>
      </c>
      <c r="R227" s="48">
        <f t="shared" si="39"/>
        <v>932205.45443832164</v>
      </c>
      <c r="S227" s="48">
        <f t="shared" si="39"/>
        <v>949060.48677035491</v>
      </c>
      <c r="T227" s="48">
        <f t="shared" si="39"/>
        <v>966252.6197490287</v>
      </c>
      <c r="U227" s="48">
        <f t="shared" si="39"/>
        <v>983788.59538727591</v>
      </c>
      <c r="V227" s="48">
        <f t="shared" si="39"/>
        <v>1001675.2905382881</v>
      </c>
    </row>
    <row r="229" spans="1:22" x14ac:dyDescent="0.25">
      <c r="C229" s="106">
        <f>SUM(C220:C227)</f>
        <v>1956924.8700264916</v>
      </c>
      <c r="D229" s="106">
        <f t="shared" ref="D229:U229" si="40">SUM(D220:D227)</f>
        <v>2039614.925205572</v>
      </c>
      <c r="E229" s="106">
        <f t="shared" si="40"/>
        <v>2120572.7381702578</v>
      </c>
      <c r="F229" s="106">
        <f t="shared" si="40"/>
        <v>2195573.0223322129</v>
      </c>
      <c r="G229" s="106">
        <f t="shared" si="40"/>
        <v>2525592.1606727857</v>
      </c>
      <c r="H229" s="106">
        <f t="shared" si="40"/>
        <v>2830394.1211787723</v>
      </c>
      <c r="I229" s="106">
        <f t="shared" si="40"/>
        <v>3054745.4169686106</v>
      </c>
      <c r="J229" s="106">
        <f t="shared" si="40"/>
        <v>3393494.5134172244</v>
      </c>
      <c r="K229" s="106">
        <f t="shared" si="40"/>
        <v>3686412.3306325665</v>
      </c>
      <c r="L229" s="106">
        <f t="shared" si="40"/>
        <v>3990008.4651247901</v>
      </c>
      <c r="M229" s="106">
        <f t="shared" si="40"/>
        <v>4463528.8304113643</v>
      </c>
      <c r="N229" s="106">
        <f t="shared" si="40"/>
        <v>4537021.7078723963</v>
      </c>
      <c r="O229" s="106">
        <f t="shared" si="40"/>
        <v>4611984.4428826524</v>
      </c>
      <c r="P229" s="106">
        <f t="shared" si="40"/>
        <v>4688446.4325931109</v>
      </c>
      <c r="Q229" s="106">
        <f t="shared" si="40"/>
        <v>4766437.662097781</v>
      </c>
      <c r="R229" s="106">
        <f t="shared" si="40"/>
        <v>4845988.7161925407</v>
      </c>
      <c r="S229" s="106">
        <f t="shared" si="40"/>
        <v>4927130.7913691988</v>
      </c>
      <c r="T229" s="106">
        <f t="shared" si="40"/>
        <v>5009895.7080493886</v>
      </c>
      <c r="U229" s="106">
        <f t="shared" si="40"/>
        <v>5094315.9230631832</v>
      </c>
      <c r="V229" s="106">
        <f>SUM(V220:V227)</f>
        <v>5180424.5423772531</v>
      </c>
    </row>
    <row r="230" spans="1:22" x14ac:dyDescent="0.25">
      <c r="C230" s="106"/>
      <c r="D230" s="106"/>
      <c r="E230" s="106"/>
      <c r="F230" s="106"/>
      <c r="G230" s="106"/>
      <c r="H230" s="106"/>
      <c r="I230" s="106"/>
      <c r="J230" s="106"/>
      <c r="K230" s="106"/>
      <c r="L230" s="106"/>
      <c r="M230" s="106"/>
      <c r="N230" s="106"/>
      <c r="O230" s="106"/>
      <c r="P230" s="106"/>
      <c r="Q230" s="106"/>
      <c r="R230" s="106"/>
      <c r="S230" s="106"/>
      <c r="T230" s="106"/>
      <c r="U230" s="106"/>
      <c r="V230" s="106"/>
    </row>
    <row r="231" spans="1:22" ht="14.4" thickBot="1" x14ac:dyDescent="0.3">
      <c r="B231" s="2" t="s">
        <v>94</v>
      </c>
    </row>
    <row r="232" spans="1:22" x14ac:dyDescent="0.25">
      <c r="B232" s="71" t="s">
        <v>101</v>
      </c>
      <c r="C232" s="89">
        <v>2021</v>
      </c>
      <c r="D232" s="89">
        <v>2022</v>
      </c>
      <c r="E232" s="89">
        <v>2023</v>
      </c>
      <c r="F232" s="89">
        <v>2024</v>
      </c>
      <c r="G232" s="89">
        <v>2025</v>
      </c>
      <c r="H232" s="89">
        <v>2026</v>
      </c>
      <c r="I232" s="89">
        <v>2027</v>
      </c>
      <c r="J232" s="89">
        <v>2028</v>
      </c>
      <c r="K232" s="89">
        <v>2029</v>
      </c>
      <c r="L232" s="89">
        <v>2030</v>
      </c>
      <c r="M232" s="89">
        <v>2031</v>
      </c>
      <c r="N232" s="89">
        <v>2032</v>
      </c>
      <c r="O232" s="89">
        <v>2033</v>
      </c>
      <c r="P232" s="89">
        <v>2034</v>
      </c>
      <c r="Q232" s="89">
        <v>2035</v>
      </c>
      <c r="R232" s="89">
        <v>2036</v>
      </c>
      <c r="S232" s="89">
        <v>2037</v>
      </c>
      <c r="T232" s="89">
        <v>2038</v>
      </c>
      <c r="U232" s="89">
        <v>2039</v>
      </c>
      <c r="V232" s="89">
        <v>2040</v>
      </c>
    </row>
    <row r="233" spans="1:22" x14ac:dyDescent="0.25">
      <c r="B233" s="47" t="s">
        <v>114</v>
      </c>
      <c r="C233" s="117">
        <f>SUM(C160:C206)</f>
        <v>1752490.7143116661</v>
      </c>
      <c r="D233" s="117">
        <f t="shared" ref="D233:V233" si="41">SUM(D160:D206)</f>
        <v>1484345.8994103172</v>
      </c>
      <c r="E233" s="117">
        <f t="shared" si="41"/>
        <v>1340904.3555357142</v>
      </c>
      <c r="F233" s="117">
        <f>SUM(F160:F206)</f>
        <v>1077474.1436682539</v>
      </c>
      <c r="G233" s="117">
        <f t="shared" si="41"/>
        <v>1075186.4077471427</v>
      </c>
      <c r="H233" s="117">
        <f t="shared" si="41"/>
        <v>936868.51792507921</v>
      </c>
      <c r="I233" s="117">
        <f t="shared" si="41"/>
        <v>801695.03898690466</v>
      </c>
      <c r="J233" s="117">
        <f t="shared" si="41"/>
        <v>797898.18758468248</v>
      </c>
      <c r="K233" s="117">
        <f t="shared" si="41"/>
        <v>797898.18758468248</v>
      </c>
      <c r="L233" s="117">
        <f t="shared" si="41"/>
        <v>797898.18758468248</v>
      </c>
      <c r="M233" s="117">
        <f t="shared" si="41"/>
        <v>789277.16085634916</v>
      </c>
      <c r="N233" s="117">
        <f t="shared" si="41"/>
        <v>789277.16085634916</v>
      </c>
      <c r="O233" s="117">
        <f t="shared" si="41"/>
        <v>789277.16085634916</v>
      </c>
      <c r="P233" s="117">
        <f t="shared" si="41"/>
        <v>789277.16085634916</v>
      </c>
      <c r="Q233" s="117">
        <f t="shared" si="41"/>
        <v>789277.16085634916</v>
      </c>
      <c r="R233" s="117">
        <f t="shared" si="41"/>
        <v>789277.16085634916</v>
      </c>
      <c r="S233" s="117">
        <f t="shared" si="41"/>
        <v>789277.16085634916</v>
      </c>
      <c r="T233" s="117">
        <f t="shared" si="41"/>
        <v>789277.16085634916</v>
      </c>
      <c r="U233" s="117">
        <f t="shared" si="41"/>
        <v>789277.16085634916</v>
      </c>
      <c r="V233" s="117">
        <f t="shared" si="41"/>
        <v>789277.16085634916</v>
      </c>
    </row>
    <row r="234" spans="1:22" x14ac:dyDescent="0.25">
      <c r="B234" s="47" t="s">
        <v>115</v>
      </c>
      <c r="C234" s="108">
        <f>SUM(C207:C214)</f>
        <v>204942.29576204761</v>
      </c>
      <c r="D234" s="108">
        <f t="shared" ref="D234:V234" si="42">SUM(D207:D214)</f>
        <v>555646.61718414375</v>
      </c>
      <c r="E234" s="108">
        <f t="shared" si="42"/>
        <v>779975.63124565477</v>
      </c>
      <c r="F234" s="108">
        <f>SUM(F207:F214)</f>
        <v>1118491.0821606256</v>
      </c>
      <c r="G234" s="108">
        <f t="shared" si="42"/>
        <v>1450797.9564223099</v>
      </c>
      <c r="H234" s="108">
        <f t="shared" si="42"/>
        <v>1893917.8067503602</v>
      </c>
      <c r="I234" s="108">
        <f t="shared" si="42"/>
        <v>2253442.5814783731</v>
      </c>
      <c r="J234" s="108">
        <f t="shared" si="42"/>
        <v>2595988.5293292087</v>
      </c>
      <c r="K234" s="108">
        <f t="shared" si="42"/>
        <v>2888906.3465445507</v>
      </c>
      <c r="L234" s="108">
        <f t="shared" si="42"/>
        <v>3192502.4810367743</v>
      </c>
      <c r="M234" s="108">
        <f t="shared" si="42"/>
        <v>3674643.8730516816</v>
      </c>
      <c r="N234" s="108">
        <f t="shared" si="42"/>
        <v>3748136.7505127145</v>
      </c>
      <c r="O234" s="108">
        <f t="shared" si="42"/>
        <v>3823099.4855229701</v>
      </c>
      <c r="P234" s="108">
        <f t="shared" si="42"/>
        <v>3899561.4752334286</v>
      </c>
      <c r="Q234" s="108">
        <f t="shared" si="42"/>
        <v>3977552.7047380982</v>
      </c>
      <c r="R234" s="108">
        <f t="shared" si="42"/>
        <v>4057103.7588328584</v>
      </c>
      <c r="S234" s="108">
        <f t="shared" si="42"/>
        <v>4138245.8340095165</v>
      </c>
      <c r="T234" s="108">
        <f t="shared" si="42"/>
        <v>4221010.7506897068</v>
      </c>
      <c r="U234" s="108">
        <f t="shared" si="42"/>
        <v>4305430.9657035004</v>
      </c>
      <c r="V234" s="108">
        <f t="shared" si="42"/>
        <v>4391539.5850175712</v>
      </c>
    </row>
    <row r="236" spans="1:22" x14ac:dyDescent="0.25">
      <c r="C236" s="38">
        <f>SUM(C233:C234)</f>
        <v>1957433.0100737137</v>
      </c>
      <c r="D236" s="38">
        <f t="shared" ref="D236:V236" si="43">SUM(D233:D234)</f>
        <v>2039992.5165944609</v>
      </c>
      <c r="E236" s="38">
        <f t="shared" si="43"/>
        <v>2120879.986781369</v>
      </c>
      <c r="F236" s="38">
        <f t="shared" si="43"/>
        <v>2195965.2258288795</v>
      </c>
      <c r="G236" s="38">
        <f t="shared" si="43"/>
        <v>2525984.3641694523</v>
      </c>
      <c r="H236" s="38">
        <f t="shared" si="43"/>
        <v>2830786.3246754394</v>
      </c>
      <c r="I236" s="38">
        <f t="shared" si="43"/>
        <v>3055137.6204652777</v>
      </c>
      <c r="J236" s="38">
        <f t="shared" si="43"/>
        <v>3393886.716913891</v>
      </c>
      <c r="K236" s="38">
        <f t="shared" si="43"/>
        <v>3686804.5341292331</v>
      </c>
      <c r="L236" s="38">
        <f t="shared" si="43"/>
        <v>3990400.6686214567</v>
      </c>
      <c r="M236" s="38">
        <f t="shared" si="43"/>
        <v>4463921.0339080309</v>
      </c>
      <c r="N236" s="38">
        <f t="shared" si="43"/>
        <v>4537413.9113690639</v>
      </c>
      <c r="O236" s="38">
        <f t="shared" si="43"/>
        <v>4612376.646379319</v>
      </c>
      <c r="P236" s="38">
        <f t="shared" si="43"/>
        <v>4688838.6360897776</v>
      </c>
      <c r="Q236" s="38">
        <f t="shared" si="43"/>
        <v>4766829.8655944476</v>
      </c>
      <c r="R236" s="38">
        <f t="shared" si="43"/>
        <v>4846380.9196892073</v>
      </c>
      <c r="S236" s="38">
        <f t="shared" si="43"/>
        <v>4927522.9948658654</v>
      </c>
      <c r="T236" s="38">
        <f t="shared" si="43"/>
        <v>5010287.9115460562</v>
      </c>
      <c r="U236" s="38">
        <f t="shared" si="43"/>
        <v>5094708.1265598498</v>
      </c>
      <c r="V236" s="38">
        <f t="shared" si="43"/>
        <v>5180816.7458739206</v>
      </c>
    </row>
    <row r="238" spans="1:22" ht="14.4" x14ac:dyDescent="0.3">
      <c r="A238" s="61" t="s">
        <v>159</v>
      </c>
    </row>
    <row r="239" spans="1:22" ht="14.4" x14ac:dyDescent="0.3">
      <c r="A239" s="61"/>
    </row>
    <row r="240" spans="1:22" x14ac:dyDescent="0.25">
      <c r="A240" s="115"/>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R48"/>
  <sheetViews>
    <sheetView zoomScaleNormal="100" workbookViewId="0">
      <selection activeCell="R26" sqref="R26"/>
    </sheetView>
  </sheetViews>
  <sheetFormatPr defaultRowHeight="13.8" x14ac:dyDescent="0.25"/>
  <cols>
    <col min="1" max="1" width="19.77734375" style="2" customWidth="1"/>
    <col min="2" max="2" width="56.21875" style="2" customWidth="1"/>
    <col min="3" max="3" width="10.77734375" style="2" customWidth="1"/>
    <col min="4" max="12" width="9.33203125" style="2" bestFit="1" customWidth="1"/>
    <col min="13" max="13" width="10" style="2" customWidth="1"/>
    <col min="14" max="14" width="10.77734375" style="2" customWidth="1"/>
    <col min="15" max="15" width="11.109375" style="2" customWidth="1"/>
    <col min="16" max="16" width="17.33203125" style="2" customWidth="1"/>
    <col min="17" max="16384" width="8.88671875" style="2"/>
  </cols>
  <sheetData>
    <row r="1" spans="1:18" x14ac:dyDescent="0.25">
      <c r="A1" s="120" t="s">
        <v>31</v>
      </c>
      <c r="B1" s="120" t="s">
        <v>101</v>
      </c>
      <c r="C1" s="120" t="s">
        <v>87</v>
      </c>
      <c r="D1" s="121" t="s">
        <v>121</v>
      </c>
      <c r="E1" s="121" t="s">
        <v>122</v>
      </c>
      <c r="F1" s="121" t="s">
        <v>123</v>
      </c>
      <c r="G1" s="121" t="s">
        <v>124</v>
      </c>
      <c r="H1" s="121" t="s">
        <v>125</v>
      </c>
      <c r="I1" s="121" t="s">
        <v>126</v>
      </c>
      <c r="J1" s="121" t="s">
        <v>127</v>
      </c>
      <c r="K1" s="121" t="s">
        <v>128</v>
      </c>
      <c r="L1" s="121" t="s">
        <v>129</v>
      </c>
      <c r="M1" s="121" t="s">
        <v>130</v>
      </c>
      <c r="N1" s="121" t="s">
        <v>131</v>
      </c>
      <c r="O1" s="121" t="s">
        <v>132</v>
      </c>
      <c r="P1" s="120" t="s">
        <v>223</v>
      </c>
    </row>
    <row r="2" spans="1:18" x14ac:dyDescent="0.25">
      <c r="A2" s="44" t="s">
        <v>32</v>
      </c>
      <c r="B2" s="44" t="s">
        <v>56</v>
      </c>
      <c r="C2" s="122"/>
      <c r="D2" s="123">
        <v>9513</v>
      </c>
      <c r="E2" s="123">
        <v>8105</v>
      </c>
      <c r="F2" s="123">
        <v>7202</v>
      </c>
      <c r="G2" s="124">
        <v>6616</v>
      </c>
      <c r="H2" s="123">
        <v>6675</v>
      </c>
      <c r="I2" s="123">
        <v>8337</v>
      </c>
      <c r="J2" s="123">
        <v>8154</v>
      </c>
      <c r="K2" s="123">
        <v>13265</v>
      </c>
      <c r="L2" s="123">
        <v>11647</v>
      </c>
      <c r="M2" s="123">
        <v>11887</v>
      </c>
      <c r="N2" s="123">
        <v>15313</v>
      </c>
      <c r="O2" s="123">
        <v>11765</v>
      </c>
      <c r="P2" s="123">
        <f>SUM(D2:O2)</f>
        <v>118479</v>
      </c>
    </row>
    <row r="3" spans="1:18" x14ac:dyDescent="0.25">
      <c r="A3" s="44" t="s">
        <v>64</v>
      </c>
      <c r="B3" s="44" t="s">
        <v>56</v>
      </c>
      <c r="C3" s="122"/>
      <c r="D3" s="123">
        <v>5899</v>
      </c>
      <c r="E3" s="123">
        <v>5763</v>
      </c>
      <c r="F3" s="123">
        <v>6406</v>
      </c>
      <c r="G3" s="124">
        <v>6007</v>
      </c>
      <c r="H3" s="123">
        <v>5829</v>
      </c>
      <c r="I3" s="123">
        <v>5732</v>
      </c>
      <c r="J3" s="123">
        <v>4638</v>
      </c>
      <c r="K3" s="123">
        <v>5840</v>
      </c>
      <c r="L3" s="123">
        <v>5805</v>
      </c>
      <c r="M3" s="123">
        <v>6036</v>
      </c>
      <c r="N3" s="123">
        <v>5771</v>
      </c>
      <c r="O3" s="123">
        <v>5792</v>
      </c>
      <c r="P3" s="123">
        <f t="shared" ref="P3:P4" si="0">SUM(D3:O3)</f>
        <v>69518</v>
      </c>
      <c r="R3" s="115"/>
    </row>
    <row r="4" spans="1:18" x14ac:dyDescent="0.25">
      <c r="A4" s="44" t="s">
        <v>66</v>
      </c>
      <c r="B4" s="44" t="s">
        <v>57</v>
      </c>
      <c r="C4" s="122"/>
      <c r="D4" s="123">
        <v>0</v>
      </c>
      <c r="E4" s="123">
        <v>0</v>
      </c>
      <c r="F4" s="123">
        <v>0</v>
      </c>
      <c r="G4" s="124">
        <v>0</v>
      </c>
      <c r="H4" s="123">
        <v>0</v>
      </c>
      <c r="I4" s="123">
        <v>0</v>
      </c>
      <c r="J4" s="123">
        <v>0</v>
      </c>
      <c r="K4" s="123">
        <v>628</v>
      </c>
      <c r="L4" s="123">
        <v>0</v>
      </c>
      <c r="M4" s="123">
        <v>0</v>
      </c>
      <c r="N4" s="123">
        <v>75</v>
      </c>
      <c r="O4" s="123">
        <v>165</v>
      </c>
      <c r="P4" s="123">
        <f t="shared" si="0"/>
        <v>868</v>
      </c>
    </row>
    <row r="5" spans="1:18" x14ac:dyDescent="0.25">
      <c r="A5" s="44" t="s">
        <v>67</v>
      </c>
      <c r="B5" s="44" t="s">
        <v>56</v>
      </c>
      <c r="C5" s="122"/>
      <c r="D5" s="123">
        <v>3658</v>
      </c>
      <c r="E5" s="123">
        <v>3264</v>
      </c>
      <c r="F5" s="123">
        <v>4289</v>
      </c>
      <c r="G5" s="124">
        <v>3828</v>
      </c>
      <c r="H5" s="123">
        <v>3424</v>
      </c>
      <c r="I5" s="123">
        <v>3123</v>
      </c>
      <c r="J5" s="123">
        <v>2689</v>
      </c>
      <c r="K5" s="123">
        <v>3178</v>
      </c>
      <c r="L5" s="123">
        <v>3397</v>
      </c>
      <c r="M5" s="123">
        <v>4408</v>
      </c>
      <c r="N5" s="123">
        <v>3164</v>
      </c>
      <c r="O5" s="123">
        <v>3305</v>
      </c>
      <c r="P5" s="123">
        <f>SUM(D5:O5)</f>
        <v>41727</v>
      </c>
    </row>
    <row r="6" spans="1:18" x14ac:dyDescent="0.25">
      <c r="A6" s="44" t="s">
        <v>33</v>
      </c>
      <c r="B6" s="44" t="s">
        <v>63</v>
      </c>
      <c r="C6" s="122"/>
      <c r="D6" s="123">
        <v>2624</v>
      </c>
      <c r="E6" s="123">
        <v>2628</v>
      </c>
      <c r="F6" s="123">
        <v>3240</v>
      </c>
      <c r="G6" s="124">
        <v>1516</v>
      </c>
      <c r="H6" s="123">
        <v>2804</v>
      </c>
      <c r="I6" s="123">
        <v>2764</v>
      </c>
      <c r="J6" s="123">
        <v>1360</v>
      </c>
      <c r="K6" s="123">
        <v>920</v>
      </c>
      <c r="L6" s="123">
        <v>699</v>
      </c>
      <c r="M6" s="123">
        <v>844</v>
      </c>
      <c r="N6" s="123">
        <v>496</v>
      </c>
      <c r="O6" s="123">
        <v>1812</v>
      </c>
      <c r="P6" s="123">
        <f t="shared" ref="P6:P43" si="1">SUM(D6:O6)</f>
        <v>21707</v>
      </c>
    </row>
    <row r="7" spans="1:18" x14ac:dyDescent="0.25">
      <c r="A7" s="44" t="s">
        <v>70</v>
      </c>
      <c r="B7" s="44" t="s">
        <v>57</v>
      </c>
      <c r="C7" s="122"/>
      <c r="D7" s="123">
        <v>335</v>
      </c>
      <c r="E7" s="123">
        <v>0</v>
      </c>
      <c r="F7" s="123">
        <v>302</v>
      </c>
      <c r="G7" s="124">
        <v>0</v>
      </c>
      <c r="H7" s="123">
        <v>0</v>
      </c>
      <c r="I7" s="123">
        <v>0</v>
      </c>
      <c r="J7" s="123">
        <v>0</v>
      </c>
      <c r="K7" s="123">
        <v>275</v>
      </c>
      <c r="L7" s="123">
        <v>0</v>
      </c>
      <c r="M7" s="123">
        <v>0</v>
      </c>
      <c r="N7" s="123">
        <v>0</v>
      </c>
      <c r="O7" s="123">
        <v>0</v>
      </c>
      <c r="P7" s="123">
        <f t="shared" si="1"/>
        <v>912</v>
      </c>
    </row>
    <row r="8" spans="1:18" x14ac:dyDescent="0.25">
      <c r="A8" s="44" t="s">
        <v>71</v>
      </c>
      <c r="B8" s="44" t="s">
        <v>58</v>
      </c>
      <c r="C8" s="122"/>
      <c r="D8" s="123">
        <v>2212</v>
      </c>
      <c r="E8" s="123">
        <v>36</v>
      </c>
      <c r="F8" s="123">
        <v>2672</v>
      </c>
      <c r="G8" s="124">
        <v>60</v>
      </c>
      <c r="H8" s="123">
        <v>3422</v>
      </c>
      <c r="I8" s="123">
        <v>847</v>
      </c>
      <c r="J8" s="123">
        <v>71</v>
      </c>
      <c r="K8" s="123">
        <v>851</v>
      </c>
      <c r="L8" s="123">
        <v>0</v>
      </c>
      <c r="M8" s="123">
        <v>635</v>
      </c>
      <c r="N8" s="123">
        <v>326</v>
      </c>
      <c r="O8" s="123">
        <v>3582</v>
      </c>
      <c r="P8" s="123">
        <f t="shared" si="1"/>
        <v>14714</v>
      </c>
    </row>
    <row r="9" spans="1:18" x14ac:dyDescent="0.25">
      <c r="A9" s="44" t="s">
        <v>34</v>
      </c>
      <c r="B9" s="44" t="s">
        <v>56</v>
      </c>
      <c r="C9" s="122"/>
      <c r="D9" s="123">
        <v>3668</v>
      </c>
      <c r="E9" s="123">
        <v>3622</v>
      </c>
      <c r="F9" s="123">
        <v>3748</v>
      </c>
      <c r="G9" s="124">
        <v>3428</v>
      </c>
      <c r="H9" s="123">
        <v>3665</v>
      </c>
      <c r="I9" s="123">
        <v>3337</v>
      </c>
      <c r="J9" s="123">
        <v>2587</v>
      </c>
      <c r="K9" s="123">
        <v>4411</v>
      </c>
      <c r="L9" s="123">
        <v>3323</v>
      </c>
      <c r="M9" s="123">
        <v>3579</v>
      </c>
      <c r="N9" s="123">
        <v>3465</v>
      </c>
      <c r="O9" s="123">
        <v>3873</v>
      </c>
      <c r="P9" s="123">
        <f t="shared" si="1"/>
        <v>42706</v>
      </c>
    </row>
    <row r="10" spans="1:18" x14ac:dyDescent="0.25">
      <c r="A10" s="44" t="s">
        <v>35</v>
      </c>
      <c r="B10" s="44" t="s">
        <v>56</v>
      </c>
      <c r="C10" s="122"/>
      <c r="D10" s="123">
        <v>17712</v>
      </c>
      <c r="E10" s="123">
        <v>16506</v>
      </c>
      <c r="F10" s="123">
        <v>18061</v>
      </c>
      <c r="G10" s="124">
        <v>13528</v>
      </c>
      <c r="H10" s="123">
        <v>16923</v>
      </c>
      <c r="I10" s="123">
        <v>16374</v>
      </c>
      <c r="J10" s="123">
        <v>11132</v>
      </c>
      <c r="K10" s="123">
        <v>15734</v>
      </c>
      <c r="L10" s="123">
        <v>16471</v>
      </c>
      <c r="M10" s="123">
        <v>16741</v>
      </c>
      <c r="N10" s="123">
        <v>15311</v>
      </c>
      <c r="O10" s="123">
        <v>16888</v>
      </c>
      <c r="P10" s="123">
        <f t="shared" si="1"/>
        <v>191381</v>
      </c>
    </row>
    <row r="11" spans="1:18" x14ac:dyDescent="0.25">
      <c r="A11" s="44" t="s">
        <v>36</v>
      </c>
      <c r="B11" s="44" t="s">
        <v>56</v>
      </c>
      <c r="C11" s="122"/>
      <c r="D11" s="123">
        <v>17322</v>
      </c>
      <c r="E11" s="123">
        <v>16134</v>
      </c>
      <c r="F11" s="123">
        <v>17000</v>
      </c>
      <c r="G11" s="124">
        <v>16488</v>
      </c>
      <c r="H11" s="123">
        <v>16567</v>
      </c>
      <c r="I11" s="123">
        <v>17181</v>
      </c>
      <c r="J11" s="123">
        <v>13692</v>
      </c>
      <c r="K11" s="123">
        <v>17482</v>
      </c>
      <c r="L11" s="123">
        <v>17543</v>
      </c>
      <c r="M11" s="123">
        <v>16911</v>
      </c>
      <c r="N11" s="123">
        <v>17126</v>
      </c>
      <c r="O11" s="123">
        <v>19111</v>
      </c>
      <c r="P11" s="123">
        <f t="shared" si="1"/>
        <v>202557</v>
      </c>
    </row>
    <row r="12" spans="1:18" x14ac:dyDescent="0.25">
      <c r="A12" s="44" t="s">
        <v>72</v>
      </c>
      <c r="B12" s="44" t="s">
        <v>56</v>
      </c>
      <c r="C12" s="122"/>
      <c r="D12" s="123">
        <v>33</v>
      </c>
      <c r="E12" s="123">
        <v>42</v>
      </c>
      <c r="F12" s="123">
        <v>0</v>
      </c>
      <c r="G12" s="124">
        <v>34</v>
      </c>
      <c r="H12" s="123">
        <v>20</v>
      </c>
      <c r="I12" s="123">
        <v>35</v>
      </c>
      <c r="J12" s="123">
        <v>42</v>
      </c>
      <c r="K12" s="123">
        <v>28</v>
      </c>
      <c r="L12" s="123">
        <v>30</v>
      </c>
      <c r="M12" s="123">
        <v>10</v>
      </c>
      <c r="N12" s="123">
        <v>14</v>
      </c>
      <c r="O12" s="123">
        <v>5</v>
      </c>
      <c r="P12" s="123">
        <f t="shared" si="1"/>
        <v>293</v>
      </c>
    </row>
    <row r="13" spans="1:18" x14ac:dyDescent="0.25">
      <c r="A13" s="44" t="s">
        <v>37</v>
      </c>
      <c r="B13" s="44" t="s">
        <v>56</v>
      </c>
      <c r="C13" s="122"/>
      <c r="D13" s="123">
        <v>0</v>
      </c>
      <c r="E13" s="123">
        <v>0</v>
      </c>
      <c r="F13" s="123">
        <v>0</v>
      </c>
      <c r="G13" s="124">
        <v>0</v>
      </c>
      <c r="H13" s="123">
        <v>0</v>
      </c>
      <c r="I13" s="123">
        <v>0</v>
      </c>
      <c r="J13" s="123">
        <v>0</v>
      </c>
      <c r="K13" s="123">
        <v>0</v>
      </c>
      <c r="L13" s="123">
        <v>0</v>
      </c>
      <c r="M13" s="123">
        <v>2625</v>
      </c>
      <c r="N13" s="123">
        <v>1713</v>
      </c>
      <c r="O13" s="123">
        <v>296</v>
      </c>
      <c r="P13" s="123">
        <f t="shared" si="1"/>
        <v>4634</v>
      </c>
    </row>
    <row r="14" spans="1:18" x14ac:dyDescent="0.25">
      <c r="A14" s="44" t="s">
        <v>38</v>
      </c>
      <c r="B14" s="44" t="s">
        <v>58</v>
      </c>
      <c r="C14" s="122"/>
      <c r="D14" s="123">
        <v>41038</v>
      </c>
      <c r="E14" s="123">
        <v>36338</v>
      </c>
      <c r="F14" s="123">
        <v>40737</v>
      </c>
      <c r="G14" s="124">
        <v>39996</v>
      </c>
      <c r="H14" s="123">
        <v>41360</v>
      </c>
      <c r="I14" s="123">
        <v>40128</v>
      </c>
      <c r="J14" s="123">
        <v>31666</v>
      </c>
      <c r="K14" s="123">
        <v>41519</v>
      </c>
      <c r="L14" s="123">
        <v>40133</v>
      </c>
      <c r="M14" s="123">
        <v>41313</v>
      </c>
      <c r="N14" s="123">
        <v>40204</v>
      </c>
      <c r="O14" s="123">
        <v>41219</v>
      </c>
      <c r="P14" s="123">
        <f t="shared" si="1"/>
        <v>475651</v>
      </c>
    </row>
    <row r="15" spans="1:18" x14ac:dyDescent="0.25">
      <c r="A15" s="44" t="s">
        <v>39</v>
      </c>
      <c r="B15" s="44" t="s">
        <v>57</v>
      </c>
      <c r="C15" s="122"/>
      <c r="D15" s="123">
        <v>0</v>
      </c>
      <c r="E15" s="123">
        <v>0</v>
      </c>
      <c r="F15" s="123">
        <v>0</v>
      </c>
      <c r="G15" s="124">
        <v>0</v>
      </c>
      <c r="H15" s="123">
        <v>0</v>
      </c>
      <c r="I15" s="123">
        <v>358</v>
      </c>
      <c r="J15" s="123">
        <v>0</v>
      </c>
      <c r="K15" s="123">
        <v>0</v>
      </c>
      <c r="L15" s="123">
        <v>4830</v>
      </c>
      <c r="M15" s="123">
        <v>0</v>
      </c>
      <c r="N15" s="123">
        <v>1709</v>
      </c>
      <c r="O15" s="123">
        <v>0</v>
      </c>
      <c r="P15" s="123">
        <f t="shared" si="1"/>
        <v>6897</v>
      </c>
    </row>
    <row r="16" spans="1:18" x14ac:dyDescent="0.25">
      <c r="A16" s="111" t="s">
        <v>40</v>
      </c>
      <c r="B16" s="111" t="s">
        <v>59</v>
      </c>
      <c r="C16" s="125"/>
      <c r="D16" s="126">
        <v>0</v>
      </c>
      <c r="E16" s="126">
        <v>0</v>
      </c>
      <c r="F16" s="126">
        <v>106</v>
      </c>
      <c r="G16" s="127">
        <v>40</v>
      </c>
      <c r="H16" s="126">
        <v>0</v>
      </c>
      <c r="I16" s="126">
        <v>80</v>
      </c>
      <c r="J16" s="126">
        <v>0</v>
      </c>
      <c r="K16" s="126">
        <v>169</v>
      </c>
      <c r="L16" s="126">
        <v>65</v>
      </c>
      <c r="M16" s="126">
        <v>38</v>
      </c>
      <c r="N16" s="126">
        <v>0</v>
      </c>
      <c r="O16" s="126">
        <v>69</v>
      </c>
      <c r="P16" s="126">
        <f t="shared" si="1"/>
        <v>567</v>
      </c>
    </row>
    <row r="17" spans="1:16" x14ac:dyDescent="0.25">
      <c r="A17" s="111" t="s">
        <v>73</v>
      </c>
      <c r="B17" s="111" t="s">
        <v>56</v>
      </c>
      <c r="C17" s="125"/>
      <c r="D17" s="126">
        <v>35</v>
      </c>
      <c r="E17" s="126">
        <v>10</v>
      </c>
      <c r="F17" s="126">
        <v>0</v>
      </c>
      <c r="G17" s="127">
        <v>21</v>
      </c>
      <c r="H17" s="126">
        <v>20</v>
      </c>
      <c r="I17" s="126">
        <v>0</v>
      </c>
      <c r="J17" s="126">
        <v>22</v>
      </c>
      <c r="K17" s="126">
        <v>15</v>
      </c>
      <c r="L17" s="126">
        <v>107</v>
      </c>
      <c r="M17" s="126">
        <v>47</v>
      </c>
      <c r="N17" s="126">
        <v>0</v>
      </c>
      <c r="O17" s="126">
        <v>70</v>
      </c>
      <c r="P17" s="126">
        <f t="shared" si="1"/>
        <v>347</v>
      </c>
    </row>
    <row r="18" spans="1:16" x14ac:dyDescent="0.25">
      <c r="A18" s="111" t="s">
        <v>74</v>
      </c>
      <c r="B18" s="111" t="s">
        <v>56</v>
      </c>
      <c r="C18" s="125"/>
      <c r="D18" s="126">
        <v>56</v>
      </c>
      <c r="E18" s="126">
        <v>20</v>
      </c>
      <c r="F18" s="126">
        <v>88</v>
      </c>
      <c r="G18" s="127">
        <v>34</v>
      </c>
      <c r="H18" s="126">
        <v>203</v>
      </c>
      <c r="I18" s="126">
        <v>38</v>
      </c>
      <c r="J18" s="126">
        <v>62</v>
      </c>
      <c r="K18" s="126">
        <v>19</v>
      </c>
      <c r="L18" s="126">
        <v>74</v>
      </c>
      <c r="M18" s="126">
        <v>26</v>
      </c>
      <c r="N18" s="126">
        <v>225</v>
      </c>
      <c r="O18" s="126">
        <v>119</v>
      </c>
      <c r="P18" s="126">
        <f t="shared" si="1"/>
        <v>964</v>
      </c>
    </row>
    <row r="19" spans="1:16" x14ac:dyDescent="0.25">
      <c r="A19" s="111" t="s">
        <v>75</v>
      </c>
      <c r="B19" s="111" t="s">
        <v>56</v>
      </c>
      <c r="C19" s="125"/>
      <c r="D19" s="126" t="s">
        <v>133</v>
      </c>
      <c r="E19" s="126">
        <v>0</v>
      </c>
      <c r="F19" s="126">
        <v>0</v>
      </c>
      <c r="G19" s="127">
        <v>0</v>
      </c>
      <c r="H19" s="126">
        <v>0</v>
      </c>
      <c r="I19" s="126">
        <v>0</v>
      </c>
      <c r="J19" s="126">
        <v>0</v>
      </c>
      <c r="K19" s="126">
        <v>0</v>
      </c>
      <c r="L19" s="126">
        <v>170</v>
      </c>
      <c r="M19" s="126">
        <v>1271</v>
      </c>
      <c r="N19" s="126">
        <v>0</v>
      </c>
      <c r="O19" s="126">
        <v>0</v>
      </c>
      <c r="P19" s="126">
        <f t="shared" si="1"/>
        <v>1441</v>
      </c>
    </row>
    <row r="20" spans="1:16" x14ac:dyDescent="0.25">
      <c r="A20" s="111" t="s">
        <v>41</v>
      </c>
      <c r="B20" s="111" t="s">
        <v>60</v>
      </c>
      <c r="C20" s="125"/>
      <c r="D20" s="126">
        <v>0</v>
      </c>
      <c r="E20" s="126">
        <v>0</v>
      </c>
      <c r="F20" s="126">
        <v>0</v>
      </c>
      <c r="G20" s="127">
        <v>0</v>
      </c>
      <c r="H20" s="126">
        <v>0</v>
      </c>
      <c r="I20" s="126">
        <v>0</v>
      </c>
      <c r="J20" s="126">
        <v>0</v>
      </c>
      <c r="K20" s="126">
        <v>47</v>
      </c>
      <c r="L20" s="126">
        <v>0</v>
      </c>
      <c r="M20" s="126">
        <v>0</v>
      </c>
      <c r="N20" s="126">
        <v>0</v>
      </c>
      <c r="O20" s="126">
        <v>0</v>
      </c>
      <c r="P20" s="126">
        <f t="shared" si="1"/>
        <v>47</v>
      </c>
    </row>
    <row r="21" spans="1:16" x14ac:dyDescent="0.25">
      <c r="A21" s="111" t="s">
        <v>76</v>
      </c>
      <c r="B21" s="111" t="s">
        <v>57</v>
      </c>
      <c r="C21" s="125"/>
      <c r="D21" s="126">
        <v>0</v>
      </c>
      <c r="E21" s="126">
        <v>0</v>
      </c>
      <c r="F21" s="126">
        <v>0</v>
      </c>
      <c r="G21" s="127">
        <v>0</v>
      </c>
      <c r="H21" s="126">
        <v>499</v>
      </c>
      <c r="I21" s="126">
        <v>0</v>
      </c>
      <c r="J21" s="126">
        <v>0</v>
      </c>
      <c r="K21" s="126">
        <v>0</v>
      </c>
      <c r="L21" s="126">
        <v>0</v>
      </c>
      <c r="M21" s="126">
        <v>0</v>
      </c>
      <c r="N21" s="126">
        <v>0</v>
      </c>
      <c r="O21" s="126">
        <v>0</v>
      </c>
      <c r="P21" s="126">
        <f t="shared" si="1"/>
        <v>499</v>
      </c>
    </row>
    <row r="22" spans="1:16" x14ac:dyDescent="0.25">
      <c r="A22" s="111" t="s">
        <v>134</v>
      </c>
      <c r="B22" s="111" t="s">
        <v>55</v>
      </c>
      <c r="C22" s="125"/>
      <c r="D22" s="126">
        <v>436</v>
      </c>
      <c r="E22" s="126">
        <v>307</v>
      </c>
      <c r="F22" s="126">
        <v>445</v>
      </c>
      <c r="G22" s="127">
        <v>452</v>
      </c>
      <c r="H22" s="126">
        <v>451</v>
      </c>
      <c r="I22" s="126">
        <v>216</v>
      </c>
      <c r="J22" s="126">
        <v>307</v>
      </c>
      <c r="K22" s="126">
        <v>469</v>
      </c>
      <c r="L22" s="126">
        <v>367</v>
      </c>
      <c r="M22" s="126">
        <v>257</v>
      </c>
      <c r="N22" s="126">
        <v>252</v>
      </c>
      <c r="O22" s="126">
        <v>407</v>
      </c>
      <c r="P22" s="126">
        <f t="shared" si="1"/>
        <v>4366</v>
      </c>
    </row>
    <row r="23" spans="1:16" x14ac:dyDescent="0.25">
      <c r="A23" s="111" t="s">
        <v>135</v>
      </c>
      <c r="B23" s="111" t="s">
        <v>55</v>
      </c>
      <c r="C23" s="125"/>
      <c r="D23" s="126">
        <v>384</v>
      </c>
      <c r="E23" s="126">
        <v>269</v>
      </c>
      <c r="F23" s="126">
        <v>362</v>
      </c>
      <c r="G23" s="127">
        <v>360</v>
      </c>
      <c r="H23" s="126">
        <v>371</v>
      </c>
      <c r="I23" s="126">
        <v>188</v>
      </c>
      <c r="J23" s="126">
        <v>251</v>
      </c>
      <c r="K23" s="126">
        <v>401</v>
      </c>
      <c r="L23" s="126">
        <v>295</v>
      </c>
      <c r="M23" s="126">
        <v>217</v>
      </c>
      <c r="N23" s="126">
        <v>224</v>
      </c>
      <c r="O23" s="126">
        <v>355</v>
      </c>
      <c r="P23" s="126">
        <f t="shared" si="1"/>
        <v>3677</v>
      </c>
    </row>
    <row r="24" spans="1:16" x14ac:dyDescent="0.25">
      <c r="A24" s="111" t="s">
        <v>136</v>
      </c>
      <c r="B24" s="111" t="s">
        <v>55</v>
      </c>
      <c r="C24" s="125"/>
      <c r="D24" s="126">
        <v>398</v>
      </c>
      <c r="E24" s="126">
        <v>335</v>
      </c>
      <c r="F24" s="126">
        <v>359</v>
      </c>
      <c r="G24" s="127">
        <v>362</v>
      </c>
      <c r="H24" s="126">
        <v>385</v>
      </c>
      <c r="I24" s="126">
        <v>202</v>
      </c>
      <c r="J24" s="126">
        <v>255</v>
      </c>
      <c r="K24" s="126">
        <v>414</v>
      </c>
      <c r="L24" s="126">
        <v>299</v>
      </c>
      <c r="M24" s="126">
        <v>224</v>
      </c>
      <c r="N24" s="126">
        <v>224</v>
      </c>
      <c r="O24" s="126">
        <v>345</v>
      </c>
      <c r="P24" s="126">
        <f t="shared" si="1"/>
        <v>3802</v>
      </c>
    </row>
    <row r="25" spans="1:16" x14ac:dyDescent="0.25">
      <c r="A25" s="111" t="s">
        <v>137</v>
      </c>
      <c r="B25" s="111" t="s">
        <v>55</v>
      </c>
      <c r="C25" s="125"/>
      <c r="D25" s="126">
        <v>466</v>
      </c>
      <c r="E25" s="126">
        <v>301</v>
      </c>
      <c r="F25" s="126">
        <v>443</v>
      </c>
      <c r="G25" s="127">
        <v>448</v>
      </c>
      <c r="H25" s="126">
        <v>444</v>
      </c>
      <c r="I25" s="126">
        <v>221</v>
      </c>
      <c r="J25" s="126">
        <v>295</v>
      </c>
      <c r="K25" s="126">
        <v>471</v>
      </c>
      <c r="L25" s="126">
        <v>364</v>
      </c>
      <c r="M25" s="126">
        <v>260</v>
      </c>
      <c r="N25" s="126">
        <v>244</v>
      </c>
      <c r="O25" s="126">
        <v>410</v>
      </c>
      <c r="P25" s="126">
        <f t="shared" si="1"/>
        <v>4367</v>
      </c>
    </row>
    <row r="26" spans="1:16" x14ac:dyDescent="0.25">
      <c r="A26" s="111" t="s">
        <v>42</v>
      </c>
      <c r="B26" s="111" t="s">
        <v>60</v>
      </c>
      <c r="C26" s="125"/>
      <c r="D26" s="126">
        <v>538</v>
      </c>
      <c r="E26" s="126">
        <v>540</v>
      </c>
      <c r="F26" s="126">
        <v>1304</v>
      </c>
      <c r="G26" s="127">
        <v>1727</v>
      </c>
      <c r="H26" s="126">
        <v>1550</v>
      </c>
      <c r="I26" s="126">
        <v>1881</v>
      </c>
      <c r="J26" s="126">
        <v>1082</v>
      </c>
      <c r="K26" s="126">
        <v>919</v>
      </c>
      <c r="L26" s="126">
        <v>1596</v>
      </c>
      <c r="M26" s="126">
        <v>1662</v>
      </c>
      <c r="N26" s="126">
        <v>1148</v>
      </c>
      <c r="O26" s="126">
        <v>824</v>
      </c>
      <c r="P26" s="126">
        <f t="shared" si="1"/>
        <v>14771</v>
      </c>
    </row>
    <row r="27" spans="1:16" x14ac:dyDescent="0.25">
      <c r="A27" s="111" t="s">
        <v>43</v>
      </c>
      <c r="B27" s="111" t="s">
        <v>56</v>
      </c>
      <c r="C27" s="125"/>
      <c r="D27" s="126">
        <v>40</v>
      </c>
      <c r="E27" s="126">
        <v>94</v>
      </c>
      <c r="F27" s="126">
        <v>341</v>
      </c>
      <c r="G27" s="127">
        <v>173</v>
      </c>
      <c r="H27" s="126">
        <v>21</v>
      </c>
      <c r="I27" s="126">
        <v>239</v>
      </c>
      <c r="J27" s="126">
        <v>40</v>
      </c>
      <c r="K27" s="126">
        <v>60</v>
      </c>
      <c r="L27" s="126">
        <v>105</v>
      </c>
      <c r="M27" s="126">
        <v>95</v>
      </c>
      <c r="N27" s="126">
        <v>78</v>
      </c>
      <c r="O27" s="126">
        <v>54</v>
      </c>
      <c r="P27" s="126">
        <f t="shared" si="1"/>
        <v>1340</v>
      </c>
    </row>
    <row r="28" spans="1:16" x14ac:dyDescent="0.25">
      <c r="A28" s="111" t="s">
        <v>77</v>
      </c>
      <c r="B28" s="111" t="s">
        <v>56</v>
      </c>
      <c r="C28" s="125"/>
      <c r="D28" s="126">
        <v>283</v>
      </c>
      <c r="E28" s="126">
        <v>263</v>
      </c>
      <c r="F28" s="126">
        <v>369</v>
      </c>
      <c r="G28" s="127">
        <v>317</v>
      </c>
      <c r="H28" s="126">
        <v>317</v>
      </c>
      <c r="I28" s="126">
        <v>240</v>
      </c>
      <c r="J28" s="126">
        <v>207</v>
      </c>
      <c r="K28" s="126">
        <v>327</v>
      </c>
      <c r="L28" s="126">
        <v>491</v>
      </c>
      <c r="M28" s="126">
        <v>312</v>
      </c>
      <c r="N28" s="126">
        <v>274</v>
      </c>
      <c r="O28" s="126">
        <v>295</v>
      </c>
      <c r="P28" s="126">
        <f t="shared" si="1"/>
        <v>3695</v>
      </c>
    </row>
    <row r="29" spans="1:16" x14ac:dyDescent="0.25">
      <c r="A29" s="111" t="s">
        <v>44</v>
      </c>
      <c r="B29" s="111" t="s">
        <v>56</v>
      </c>
      <c r="C29" s="125"/>
      <c r="D29" s="126">
        <v>0</v>
      </c>
      <c r="E29" s="126">
        <v>0</v>
      </c>
      <c r="F29" s="126">
        <v>38</v>
      </c>
      <c r="G29" s="127">
        <v>40</v>
      </c>
      <c r="H29" s="126">
        <v>0</v>
      </c>
      <c r="I29" s="126">
        <v>512</v>
      </c>
      <c r="J29" s="126">
        <v>0</v>
      </c>
      <c r="K29" s="126">
        <v>40</v>
      </c>
      <c r="L29" s="126">
        <v>0</v>
      </c>
      <c r="M29" s="126">
        <v>20</v>
      </c>
      <c r="N29" s="126">
        <v>0</v>
      </c>
      <c r="O29" s="126">
        <v>0</v>
      </c>
      <c r="P29" s="126">
        <f t="shared" si="1"/>
        <v>650</v>
      </c>
    </row>
    <row r="30" spans="1:16" x14ac:dyDescent="0.25">
      <c r="A30" s="111" t="s">
        <v>45</v>
      </c>
      <c r="B30" s="111" t="s">
        <v>58</v>
      </c>
      <c r="C30" s="125"/>
      <c r="D30" s="126">
        <v>0</v>
      </c>
      <c r="E30" s="126">
        <v>350</v>
      </c>
      <c r="F30" s="126">
        <v>0</v>
      </c>
      <c r="G30" s="127">
        <v>0</v>
      </c>
      <c r="H30" s="126">
        <v>0</v>
      </c>
      <c r="I30" s="126">
        <v>0</v>
      </c>
      <c r="J30" s="126">
        <v>180</v>
      </c>
      <c r="K30" s="126">
        <v>0</v>
      </c>
      <c r="L30" s="126">
        <v>0</v>
      </c>
      <c r="M30" s="126">
        <v>0</v>
      </c>
      <c r="N30" s="126">
        <v>0</v>
      </c>
      <c r="O30" s="126">
        <v>0</v>
      </c>
      <c r="P30" s="126">
        <f t="shared" si="1"/>
        <v>530</v>
      </c>
    </row>
    <row r="31" spans="1:16" x14ac:dyDescent="0.25">
      <c r="A31" s="111" t="s">
        <v>69</v>
      </c>
      <c r="B31" s="111" t="s">
        <v>58</v>
      </c>
      <c r="C31" s="125"/>
      <c r="D31" s="126">
        <v>5512</v>
      </c>
      <c r="E31" s="126">
        <v>13712</v>
      </c>
      <c r="F31" s="126">
        <v>0</v>
      </c>
      <c r="G31" s="127">
        <v>4657</v>
      </c>
      <c r="H31" s="126">
        <v>6133</v>
      </c>
      <c r="I31" s="126">
        <v>4980</v>
      </c>
      <c r="J31" s="126">
        <v>4393</v>
      </c>
      <c r="K31" s="126">
        <v>16690</v>
      </c>
      <c r="L31" s="126">
        <v>2312</v>
      </c>
      <c r="M31" s="126">
        <v>1725</v>
      </c>
      <c r="N31" s="126">
        <v>7761</v>
      </c>
      <c r="O31" s="126">
        <v>7275</v>
      </c>
      <c r="P31" s="126">
        <f t="shared" si="1"/>
        <v>75150</v>
      </c>
    </row>
    <row r="32" spans="1:16" x14ac:dyDescent="0.25">
      <c r="A32" s="111" t="s">
        <v>46</v>
      </c>
      <c r="B32" s="111" t="s">
        <v>63</v>
      </c>
      <c r="C32" s="125"/>
      <c r="D32" s="126">
        <v>30</v>
      </c>
      <c r="E32" s="126">
        <v>30</v>
      </c>
      <c r="F32" s="126">
        <v>56</v>
      </c>
      <c r="G32" s="127">
        <v>0</v>
      </c>
      <c r="H32" s="126">
        <v>30</v>
      </c>
      <c r="I32" s="126">
        <v>60</v>
      </c>
      <c r="J32" s="126">
        <v>0</v>
      </c>
      <c r="K32" s="126">
        <v>0</v>
      </c>
      <c r="L32" s="126">
        <v>0</v>
      </c>
      <c r="M32" s="126">
        <v>0</v>
      </c>
      <c r="N32" s="126">
        <v>0</v>
      </c>
      <c r="O32" s="126">
        <v>0</v>
      </c>
      <c r="P32" s="126">
        <f t="shared" si="1"/>
        <v>206</v>
      </c>
    </row>
    <row r="33" spans="1:17" x14ac:dyDescent="0.25">
      <c r="A33" s="111" t="s">
        <v>47</v>
      </c>
      <c r="B33" s="111" t="s">
        <v>63</v>
      </c>
      <c r="C33" s="125"/>
      <c r="D33" s="126">
        <v>60</v>
      </c>
      <c r="E33" s="126">
        <v>0</v>
      </c>
      <c r="F33" s="126">
        <v>60</v>
      </c>
      <c r="G33" s="127">
        <v>30</v>
      </c>
      <c r="H33" s="126">
        <v>30</v>
      </c>
      <c r="I33" s="126">
        <v>30</v>
      </c>
      <c r="J33" s="126">
        <v>0</v>
      </c>
      <c r="K33" s="126">
        <v>0</v>
      </c>
      <c r="L33" s="126">
        <v>0</v>
      </c>
      <c r="M33" s="126">
        <v>0</v>
      </c>
      <c r="N33" s="126">
        <v>0</v>
      </c>
      <c r="O33" s="126">
        <v>0</v>
      </c>
      <c r="P33" s="126">
        <f t="shared" si="1"/>
        <v>210</v>
      </c>
    </row>
    <row r="34" spans="1:17" x14ac:dyDescent="0.25">
      <c r="A34" s="111" t="s">
        <v>48</v>
      </c>
      <c r="B34" s="111" t="s">
        <v>56</v>
      </c>
      <c r="C34" s="125"/>
      <c r="D34" s="126">
        <v>24952</v>
      </c>
      <c r="E34" s="126">
        <v>23500</v>
      </c>
      <c r="F34" s="126">
        <v>25464</v>
      </c>
      <c r="G34" s="127">
        <v>25430</v>
      </c>
      <c r="H34" s="126">
        <v>24609</v>
      </c>
      <c r="I34" s="126">
        <v>27074</v>
      </c>
      <c r="J34" s="126">
        <v>19416</v>
      </c>
      <c r="K34" s="126">
        <v>26742</v>
      </c>
      <c r="L34" s="126">
        <v>24300</v>
      </c>
      <c r="M34" s="126">
        <v>24866</v>
      </c>
      <c r="N34" s="126">
        <v>25794</v>
      </c>
      <c r="O34" s="126">
        <v>25847</v>
      </c>
      <c r="P34" s="126">
        <f t="shared" si="1"/>
        <v>297994</v>
      </c>
    </row>
    <row r="35" spans="1:17" x14ac:dyDescent="0.25">
      <c r="A35" s="111" t="s">
        <v>49</v>
      </c>
      <c r="B35" s="111" t="s">
        <v>60</v>
      </c>
      <c r="C35" s="125"/>
      <c r="D35" s="126">
        <v>7381</v>
      </c>
      <c r="E35" s="126">
        <v>6650</v>
      </c>
      <c r="F35" s="126">
        <v>8472</v>
      </c>
      <c r="G35" s="127">
        <v>6962</v>
      </c>
      <c r="H35" s="126">
        <v>6777</v>
      </c>
      <c r="I35" s="126">
        <v>7146</v>
      </c>
      <c r="J35" s="126">
        <v>5329</v>
      </c>
      <c r="K35" s="126">
        <v>8049</v>
      </c>
      <c r="L35" s="126">
        <v>7577</v>
      </c>
      <c r="M35" s="126">
        <v>7415</v>
      </c>
      <c r="N35" s="126">
        <v>7060</v>
      </c>
      <c r="O35" s="126">
        <v>7582</v>
      </c>
      <c r="P35" s="126">
        <f t="shared" si="1"/>
        <v>86400</v>
      </c>
    </row>
    <row r="36" spans="1:17" x14ac:dyDescent="0.25">
      <c r="A36" s="111" t="s">
        <v>78</v>
      </c>
      <c r="B36" s="111" t="s">
        <v>58</v>
      </c>
      <c r="C36" s="125"/>
      <c r="D36" s="126">
        <v>0</v>
      </c>
      <c r="E36" s="126">
        <v>0</v>
      </c>
      <c r="F36" s="126">
        <v>0</v>
      </c>
      <c r="G36" s="127">
        <v>600</v>
      </c>
      <c r="H36" s="126">
        <v>355</v>
      </c>
      <c r="I36" s="126">
        <v>0</v>
      </c>
      <c r="J36" s="126">
        <v>240</v>
      </c>
      <c r="K36" s="126">
        <v>580</v>
      </c>
      <c r="L36" s="126">
        <v>766</v>
      </c>
      <c r="M36" s="126">
        <v>501</v>
      </c>
      <c r="N36" s="126">
        <v>361</v>
      </c>
      <c r="O36" s="126">
        <v>4947</v>
      </c>
      <c r="P36" s="126">
        <f t="shared" si="1"/>
        <v>8350</v>
      </c>
    </row>
    <row r="37" spans="1:17" x14ac:dyDescent="0.25">
      <c r="A37" s="111" t="s">
        <v>79</v>
      </c>
      <c r="B37" s="111" t="s">
        <v>59</v>
      </c>
      <c r="C37" s="125"/>
      <c r="D37" s="126">
        <v>50</v>
      </c>
      <c r="E37" s="126">
        <v>31</v>
      </c>
      <c r="F37" s="126">
        <v>61</v>
      </c>
      <c r="G37" s="127">
        <v>33</v>
      </c>
      <c r="H37" s="126">
        <v>18</v>
      </c>
      <c r="I37" s="126">
        <v>8</v>
      </c>
      <c r="J37" s="126">
        <v>0</v>
      </c>
      <c r="K37" s="126">
        <v>0</v>
      </c>
      <c r="L37" s="126">
        <v>45</v>
      </c>
      <c r="M37" s="126">
        <v>8</v>
      </c>
      <c r="N37" s="126">
        <v>96</v>
      </c>
      <c r="O37" s="126">
        <v>4</v>
      </c>
      <c r="P37" s="126">
        <f t="shared" si="1"/>
        <v>354</v>
      </c>
      <c r="Q37" s="96"/>
    </row>
    <row r="38" spans="1:17" x14ac:dyDescent="0.25">
      <c r="A38" s="44" t="s">
        <v>80</v>
      </c>
      <c r="B38" s="44" t="s">
        <v>56</v>
      </c>
      <c r="C38" s="122"/>
      <c r="D38" s="123">
        <v>16071</v>
      </c>
      <c r="E38" s="123">
        <v>14850</v>
      </c>
      <c r="F38" s="123">
        <v>16423</v>
      </c>
      <c r="G38" s="124">
        <v>15580</v>
      </c>
      <c r="H38" s="123">
        <v>16151</v>
      </c>
      <c r="I38" s="123">
        <v>15640</v>
      </c>
      <c r="J38" s="123">
        <v>12397</v>
      </c>
      <c r="K38" s="123">
        <v>16137</v>
      </c>
      <c r="L38" s="123">
        <v>15588</v>
      </c>
      <c r="M38" s="123">
        <v>16237</v>
      </c>
      <c r="N38" s="123">
        <v>15552</v>
      </c>
      <c r="O38" s="123">
        <v>16163</v>
      </c>
      <c r="P38" s="123">
        <f t="shared" si="1"/>
        <v>186789</v>
      </c>
    </row>
    <row r="39" spans="1:17" x14ac:dyDescent="0.25">
      <c r="A39" s="44" t="s">
        <v>50</v>
      </c>
      <c r="B39" s="44" t="s">
        <v>55</v>
      </c>
      <c r="C39" s="122"/>
      <c r="D39" s="123">
        <v>15</v>
      </c>
      <c r="E39" s="123">
        <v>0</v>
      </c>
      <c r="F39" s="123">
        <v>15</v>
      </c>
      <c r="G39" s="124">
        <v>0</v>
      </c>
      <c r="H39" s="123">
        <v>0</v>
      </c>
      <c r="I39" s="123">
        <v>15</v>
      </c>
      <c r="J39" s="123">
        <v>0</v>
      </c>
      <c r="K39" s="123">
        <v>0</v>
      </c>
      <c r="L39" s="123">
        <v>15</v>
      </c>
      <c r="M39" s="123">
        <v>0</v>
      </c>
      <c r="N39" s="123">
        <v>10</v>
      </c>
      <c r="O39" s="123">
        <v>0</v>
      </c>
      <c r="P39" s="123">
        <f t="shared" si="1"/>
        <v>70</v>
      </c>
    </row>
    <row r="40" spans="1:17" x14ac:dyDescent="0.25">
      <c r="A40" s="44" t="s">
        <v>51</v>
      </c>
      <c r="B40" s="44" t="s">
        <v>55</v>
      </c>
      <c r="C40" s="122"/>
      <c r="D40" s="123">
        <v>0</v>
      </c>
      <c r="E40" s="123">
        <v>87</v>
      </c>
      <c r="F40" s="123">
        <v>0</v>
      </c>
      <c r="G40" s="124">
        <v>0</v>
      </c>
      <c r="H40" s="123">
        <v>0</v>
      </c>
      <c r="I40" s="123">
        <v>108</v>
      </c>
      <c r="J40" s="123">
        <v>0</v>
      </c>
      <c r="K40" s="123">
        <v>0</v>
      </c>
      <c r="L40" s="123">
        <v>0</v>
      </c>
      <c r="M40" s="123">
        <v>0</v>
      </c>
      <c r="N40" s="123">
        <v>0</v>
      </c>
      <c r="O40" s="123">
        <v>0</v>
      </c>
      <c r="P40" s="123">
        <f t="shared" si="1"/>
        <v>195</v>
      </c>
    </row>
    <row r="41" spans="1:17" x14ac:dyDescent="0.25">
      <c r="A41" s="44" t="s">
        <v>52</v>
      </c>
      <c r="B41" s="44" t="s">
        <v>55</v>
      </c>
      <c r="C41" s="122"/>
      <c r="D41" s="123">
        <v>0</v>
      </c>
      <c r="E41" s="123">
        <v>15</v>
      </c>
      <c r="F41" s="123">
        <v>15</v>
      </c>
      <c r="G41" s="124">
        <v>15</v>
      </c>
      <c r="H41" s="123">
        <v>0</v>
      </c>
      <c r="I41" s="123">
        <v>13</v>
      </c>
      <c r="J41" s="123">
        <v>0</v>
      </c>
      <c r="K41" s="123">
        <v>15</v>
      </c>
      <c r="L41" s="123">
        <v>0</v>
      </c>
      <c r="M41" s="123">
        <v>0</v>
      </c>
      <c r="N41" s="123">
        <v>0</v>
      </c>
      <c r="O41" s="123">
        <v>0</v>
      </c>
      <c r="P41" s="123">
        <f t="shared" si="1"/>
        <v>73</v>
      </c>
    </row>
    <row r="42" spans="1:17" x14ac:dyDescent="0.25">
      <c r="A42" s="44" t="s">
        <v>53</v>
      </c>
      <c r="B42" s="44" t="s">
        <v>56</v>
      </c>
      <c r="C42" s="122"/>
      <c r="D42" s="123">
        <v>0</v>
      </c>
      <c r="E42" s="123">
        <v>55</v>
      </c>
      <c r="F42" s="123">
        <v>0</v>
      </c>
      <c r="G42" s="124">
        <v>10</v>
      </c>
      <c r="H42" s="123">
        <v>43</v>
      </c>
      <c r="I42" s="123">
        <v>54</v>
      </c>
      <c r="J42" s="123">
        <v>0</v>
      </c>
      <c r="K42" s="123">
        <v>60</v>
      </c>
      <c r="L42" s="123">
        <v>0</v>
      </c>
      <c r="M42" s="123">
        <v>55</v>
      </c>
      <c r="N42" s="123">
        <v>0</v>
      </c>
      <c r="O42" s="123">
        <v>55</v>
      </c>
      <c r="P42" s="123">
        <f t="shared" si="1"/>
        <v>332</v>
      </c>
    </row>
    <row r="43" spans="1:17" x14ac:dyDescent="0.25">
      <c r="A43" s="44" t="s">
        <v>54</v>
      </c>
      <c r="B43" s="44" t="s">
        <v>56</v>
      </c>
      <c r="C43" s="122"/>
      <c r="D43" s="123">
        <v>3095</v>
      </c>
      <c r="E43" s="123">
        <v>2772</v>
      </c>
      <c r="F43" s="123">
        <v>3129</v>
      </c>
      <c r="G43" s="124">
        <v>2936</v>
      </c>
      <c r="H43" s="123">
        <v>3062</v>
      </c>
      <c r="I43" s="123">
        <v>2908</v>
      </c>
      <c r="J43" s="123">
        <v>2374</v>
      </c>
      <c r="K43" s="123">
        <v>3559</v>
      </c>
      <c r="L43" s="123">
        <v>3087</v>
      </c>
      <c r="M43" s="123">
        <v>3093</v>
      </c>
      <c r="N43" s="123">
        <v>2930</v>
      </c>
      <c r="O43" s="123">
        <v>2815</v>
      </c>
      <c r="P43" s="123">
        <f t="shared" si="1"/>
        <v>35760</v>
      </c>
    </row>
    <row r="44" spans="1:17" x14ac:dyDescent="0.25">
      <c r="A44" s="44"/>
      <c r="B44" s="44"/>
      <c r="C44" s="122"/>
      <c r="D44" s="123"/>
      <c r="E44" s="123"/>
      <c r="F44" s="123"/>
      <c r="G44" s="124"/>
      <c r="H44" s="123"/>
      <c r="I44" s="123"/>
      <c r="J44" s="123"/>
      <c r="K44" s="123"/>
      <c r="L44" s="123"/>
      <c r="M44" s="123"/>
      <c r="N44" s="123"/>
      <c r="O44" s="123"/>
      <c r="P44" s="123"/>
    </row>
    <row r="45" spans="1:17" x14ac:dyDescent="0.25">
      <c r="A45" s="44" t="s">
        <v>138</v>
      </c>
      <c r="B45" s="44"/>
      <c r="C45" s="122"/>
      <c r="D45" s="128">
        <f t="shared" ref="D45:P45" si="2">SUM(D2:D43)</f>
        <v>163816</v>
      </c>
      <c r="E45" s="128">
        <f t="shared" si="2"/>
        <v>156629</v>
      </c>
      <c r="F45" s="128">
        <f t="shared" si="2"/>
        <v>161207</v>
      </c>
      <c r="G45" s="128">
        <f t="shared" si="2"/>
        <v>151728</v>
      </c>
      <c r="H45" s="128">
        <f t="shared" si="2"/>
        <v>162158</v>
      </c>
      <c r="I45" s="128">
        <f t="shared" si="2"/>
        <v>160069</v>
      </c>
      <c r="J45" s="128">
        <f t="shared" si="2"/>
        <v>122881</v>
      </c>
      <c r="K45" s="128">
        <f t="shared" si="2"/>
        <v>179314</v>
      </c>
      <c r="L45" s="128">
        <f t="shared" si="2"/>
        <v>161501</v>
      </c>
      <c r="M45" s="128">
        <f t="shared" si="2"/>
        <v>163318</v>
      </c>
      <c r="N45" s="128">
        <f t="shared" si="2"/>
        <v>166920</v>
      </c>
      <c r="O45" s="128">
        <f t="shared" si="2"/>
        <v>175449</v>
      </c>
      <c r="P45" s="128">
        <f t="shared" si="2"/>
        <v>1924990</v>
      </c>
    </row>
    <row r="47" spans="1:17" ht="14.4" x14ac:dyDescent="0.3">
      <c r="A47" s="61" t="s">
        <v>160</v>
      </c>
    </row>
    <row r="48" spans="1:17" x14ac:dyDescent="0.25">
      <c r="A48" s="2" t="s">
        <v>162</v>
      </c>
    </row>
  </sheetData>
  <conditionalFormatting sqref="P1:P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P1:P1048576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X53"/>
  <sheetViews>
    <sheetView zoomScaleNormal="100" workbookViewId="0">
      <selection activeCell="M61" sqref="M61"/>
    </sheetView>
  </sheetViews>
  <sheetFormatPr defaultRowHeight="13.8" x14ac:dyDescent="0.25"/>
  <cols>
    <col min="1" max="1" width="17.5546875" style="2" customWidth="1"/>
    <col min="2" max="2" width="53.77734375" style="2" customWidth="1"/>
    <col min="3" max="3" width="6.77734375" style="2" customWidth="1"/>
    <col min="4" max="23" width="11.44140625" style="63" bestFit="1" customWidth="1"/>
    <col min="24" max="24" width="13.21875" style="2" bestFit="1" customWidth="1"/>
    <col min="25" max="16384" width="8.88671875" style="2"/>
  </cols>
  <sheetData>
    <row r="1" spans="1:24" x14ac:dyDescent="0.25">
      <c r="A1" s="92" t="s">
        <v>31</v>
      </c>
      <c r="B1" s="92" t="s">
        <v>101</v>
      </c>
      <c r="C1" s="92" t="s">
        <v>87</v>
      </c>
      <c r="D1" s="91">
        <v>2021</v>
      </c>
      <c r="E1" s="92">
        <v>2022</v>
      </c>
      <c r="F1" s="91">
        <v>2023</v>
      </c>
      <c r="G1" s="92">
        <v>2024</v>
      </c>
      <c r="H1" s="91">
        <v>2025</v>
      </c>
      <c r="I1" s="92">
        <v>2026</v>
      </c>
      <c r="J1" s="91">
        <v>2027</v>
      </c>
      <c r="K1" s="92">
        <v>2028</v>
      </c>
      <c r="L1" s="91">
        <v>2029</v>
      </c>
      <c r="M1" s="92">
        <v>2030</v>
      </c>
      <c r="N1" s="91">
        <v>2031</v>
      </c>
      <c r="O1" s="92">
        <v>2032</v>
      </c>
      <c r="P1" s="91">
        <v>2033</v>
      </c>
      <c r="Q1" s="92">
        <v>2034</v>
      </c>
      <c r="R1" s="91">
        <v>2035</v>
      </c>
      <c r="S1" s="92">
        <v>2036</v>
      </c>
      <c r="T1" s="91">
        <v>2037</v>
      </c>
      <c r="U1" s="92">
        <v>2038</v>
      </c>
      <c r="V1" s="91">
        <v>2039</v>
      </c>
      <c r="W1" s="92">
        <v>2040</v>
      </c>
    </row>
    <row r="2" spans="1:24" x14ac:dyDescent="0.25">
      <c r="A2" s="44" t="s">
        <v>32</v>
      </c>
      <c r="B2" s="44" t="s">
        <v>56</v>
      </c>
      <c r="C2" s="122"/>
      <c r="D2" s="116">
        <f>IFERROR(INDEX(Minutes_by_use_case!$C$2:$C$9,MATCH($B2,Minutes_by_use_case!$A$2:$A$9,0)),"-")</f>
        <v>66700.388888888891</v>
      </c>
      <c r="E2" s="116">
        <f>IFERROR(INDEX(Minutes_by_use_case!$C$2:$C$9,MATCH($B2,Minutes_by_use_case!$A$2:$A$9,0)),"-")</f>
        <v>66700.388888888891</v>
      </c>
      <c r="F2" s="116">
        <f>IFERROR(INDEX(Minutes_by_use_case!$C$2:$C$9,MATCH($B2,Minutes_by_use_case!$A$2:$A$9,0)),"-")</f>
        <v>66700.388888888891</v>
      </c>
      <c r="G2" s="116">
        <f>IFERROR(INDEX(Minutes_by_use_case!$C$2:$C$9,MATCH($B2,Minutes_by_use_case!$A$2:$A$9,0)),"-")</f>
        <v>66700.388888888891</v>
      </c>
      <c r="H2" s="116">
        <f>IFERROR(INDEX(Minutes_by_use_case!$C$2:$C$9,MATCH($B2,Minutes_by_use_case!$A$2:$A$9,0)),"-")</f>
        <v>66700.388888888891</v>
      </c>
      <c r="I2" s="116">
        <f>IFERROR(INDEX(Minutes_by_use_case!$C$2:$C$9,MATCH($B2,Minutes_by_use_case!$A$2:$A$9,0)),"-")</f>
        <v>66700.388888888891</v>
      </c>
      <c r="J2" s="116">
        <f>IFERROR(INDEX(Minutes_by_use_case!$C$2:$C$9,MATCH($B2,Minutes_by_use_case!$A$2:$A$9,0)),"-")</f>
        <v>66700.388888888891</v>
      </c>
      <c r="K2" s="116">
        <f>IFERROR(INDEX(Minutes_by_use_case!$C$2:$C$9,MATCH($B2,Minutes_by_use_case!$A$2:$A$9,0)),"-")</f>
        <v>66700.388888888891</v>
      </c>
      <c r="L2" s="116">
        <f>IFERROR(INDEX(Minutes_by_use_case!$C$2:$C$9,MATCH($B2,Minutes_by_use_case!$A$2:$A$9,0)),"-")</f>
        <v>66700.388888888891</v>
      </c>
      <c r="M2" s="116">
        <f>IFERROR(INDEX(Minutes_by_use_case!$C$2:$C$9,MATCH($B2,Minutes_by_use_case!$A$2:$A$9,0)),"-")</f>
        <v>66700.388888888891</v>
      </c>
      <c r="N2" s="116">
        <f>IFERROR(INDEX(Minutes_by_use_case!$C$2:$C$9,MATCH($B2,Minutes_by_use_case!$A$2:$A$9,0)),"-")</f>
        <v>66700.388888888891</v>
      </c>
      <c r="O2" s="116">
        <f>IFERROR(INDEX(Minutes_by_use_case!$C$2:$C$9,MATCH($B2,Minutes_by_use_case!$A$2:$A$9,0)),"-")</f>
        <v>66700.388888888891</v>
      </c>
      <c r="P2" s="116">
        <f>IFERROR(INDEX(Minutes_by_use_case!$C$2:$C$9,MATCH($B2,Minutes_by_use_case!$A$2:$A$9,0)),"-")</f>
        <v>66700.388888888891</v>
      </c>
      <c r="Q2" s="116">
        <f>IFERROR(INDEX(Minutes_by_use_case!$C$2:$C$9,MATCH($B2,Minutes_by_use_case!$A$2:$A$9,0)),"-")</f>
        <v>66700.388888888891</v>
      </c>
      <c r="R2" s="116">
        <f>IFERROR(INDEX(Minutes_by_use_case!$C$2:$C$9,MATCH($B2,Minutes_by_use_case!$A$2:$A$9,0)),"-")</f>
        <v>66700.388888888891</v>
      </c>
      <c r="S2" s="116">
        <f>IFERROR(INDEX(Minutes_by_use_case!$C$2:$C$9,MATCH($B2,Minutes_by_use_case!$A$2:$A$9,0)),"-")</f>
        <v>66700.388888888891</v>
      </c>
      <c r="T2" s="116">
        <f>IFERROR(INDEX(Minutes_by_use_case!$C$2:$C$9,MATCH($B2,Minutes_by_use_case!$A$2:$A$9,0)),"-")</f>
        <v>66700.388888888891</v>
      </c>
      <c r="U2" s="116">
        <f>IFERROR(INDEX(Minutes_by_use_case!$C$2:$C$9,MATCH($B2,Minutes_by_use_case!$A$2:$A$9,0)),"-")</f>
        <v>66700.388888888891</v>
      </c>
      <c r="V2" s="116">
        <f>IFERROR(INDEX(Minutes_by_use_case!$C$2:$C$9,MATCH($B2,Minutes_by_use_case!$A$2:$A$9,0)),"-")</f>
        <v>66700.388888888891</v>
      </c>
      <c r="W2" s="116">
        <f>IFERROR(INDEX(Minutes_by_use_case!$C$2:$C$9,MATCH($B2,Minutes_by_use_case!$A$2:$A$9,0)),"-")</f>
        <v>66700.388888888891</v>
      </c>
      <c r="X2" s="34"/>
    </row>
    <row r="3" spans="1:24" x14ac:dyDescent="0.25">
      <c r="A3" s="44" t="s">
        <v>64</v>
      </c>
      <c r="B3" s="44" t="s">
        <v>56</v>
      </c>
      <c r="C3" s="122"/>
      <c r="D3" s="116">
        <f>IFERROR(INDEX(Minutes_by_use_case!$C$2:$C$9,MATCH($B3,Minutes_by_use_case!$A$2:$A$9,0)),"-")</f>
        <v>66700.388888888891</v>
      </c>
      <c r="E3" s="116">
        <f>IFERROR(INDEX(Minutes_by_use_case!$C$2:$C$9,MATCH($B3,Minutes_by_use_case!$A$2:$A$9,0)),"-")</f>
        <v>66700.388888888891</v>
      </c>
      <c r="F3" s="116">
        <f>IFERROR(INDEX(Minutes_by_use_case!$C$2:$C$9,MATCH($B3,Minutes_by_use_case!$A$2:$A$9,0)),"-")</f>
        <v>66700.388888888891</v>
      </c>
      <c r="G3" s="116">
        <f>IFERROR(INDEX(Minutes_by_use_case!$C$2:$C$9,MATCH($B3,Minutes_by_use_case!$A$2:$A$9,0)),"-")</f>
        <v>66700.388888888891</v>
      </c>
      <c r="H3" s="116">
        <f>IFERROR(INDEX(Minutes_by_use_case!$C$2:$C$9,MATCH($B3,Minutes_by_use_case!$A$2:$A$9,0)),"-")</f>
        <v>66700.388888888891</v>
      </c>
      <c r="I3" s="116">
        <f>IFERROR(INDEX(Minutes_by_use_case!$C$2:$C$9,MATCH($B3,Minutes_by_use_case!$A$2:$A$9,0)),"-")</f>
        <v>66700.388888888891</v>
      </c>
      <c r="J3" s="116">
        <f>IFERROR(INDEX(Minutes_by_use_case!$C$2:$C$9,MATCH($B3,Minutes_by_use_case!$A$2:$A$9,0)),"-")</f>
        <v>66700.388888888891</v>
      </c>
      <c r="K3" s="116">
        <f>IFERROR(INDEX(Minutes_by_use_case!$C$2:$C$9,MATCH($B3,Minutes_by_use_case!$A$2:$A$9,0)),"-")</f>
        <v>66700.388888888891</v>
      </c>
      <c r="L3" s="116">
        <f>IFERROR(INDEX(Minutes_by_use_case!$C$2:$C$9,MATCH($B3,Minutes_by_use_case!$A$2:$A$9,0)),"-")</f>
        <v>66700.388888888891</v>
      </c>
      <c r="M3" s="116">
        <f>IFERROR(INDEX(Minutes_by_use_case!$C$2:$C$9,MATCH($B3,Minutes_by_use_case!$A$2:$A$9,0)),"-")</f>
        <v>66700.388888888891</v>
      </c>
      <c r="N3" s="116">
        <f>IFERROR(INDEX(Minutes_by_use_case!$C$2:$C$9,MATCH($B3,Minutes_by_use_case!$A$2:$A$9,0)),"-")</f>
        <v>66700.388888888891</v>
      </c>
      <c r="O3" s="116">
        <f>IFERROR(INDEX(Minutes_by_use_case!$C$2:$C$9,MATCH($B3,Minutes_by_use_case!$A$2:$A$9,0)),"-")</f>
        <v>66700.388888888891</v>
      </c>
      <c r="P3" s="116">
        <f>IFERROR(INDEX(Minutes_by_use_case!$C$2:$C$9,MATCH($B3,Minutes_by_use_case!$A$2:$A$9,0)),"-")</f>
        <v>66700.388888888891</v>
      </c>
      <c r="Q3" s="116">
        <f>IFERROR(INDEX(Minutes_by_use_case!$C$2:$C$9,MATCH($B3,Minutes_by_use_case!$A$2:$A$9,0)),"-")</f>
        <v>66700.388888888891</v>
      </c>
      <c r="R3" s="116">
        <f>IFERROR(INDEX(Minutes_by_use_case!$C$2:$C$9,MATCH($B3,Minutes_by_use_case!$A$2:$A$9,0)),"-")</f>
        <v>66700.388888888891</v>
      </c>
      <c r="S3" s="116">
        <f>IFERROR(INDEX(Minutes_by_use_case!$C$2:$C$9,MATCH($B3,Minutes_by_use_case!$A$2:$A$9,0)),"-")</f>
        <v>66700.388888888891</v>
      </c>
      <c r="T3" s="116">
        <f>IFERROR(INDEX(Minutes_by_use_case!$C$2:$C$9,MATCH($B3,Minutes_by_use_case!$A$2:$A$9,0)),"-")</f>
        <v>66700.388888888891</v>
      </c>
      <c r="U3" s="116">
        <f>IFERROR(INDEX(Minutes_by_use_case!$C$2:$C$9,MATCH($B3,Minutes_by_use_case!$A$2:$A$9,0)),"-")</f>
        <v>66700.388888888891</v>
      </c>
      <c r="V3" s="116">
        <f>IFERROR(INDEX(Minutes_by_use_case!$C$2:$C$9,MATCH($B3,Minutes_by_use_case!$A$2:$A$9,0)),"-")</f>
        <v>66700.388888888891</v>
      </c>
      <c r="W3" s="116">
        <f>IFERROR(INDEX(Minutes_by_use_case!$C$2:$C$9,MATCH($B3,Minutes_by_use_case!$A$2:$A$9,0)),"-")</f>
        <v>66700.388888888891</v>
      </c>
    </row>
    <row r="4" spans="1:24" x14ac:dyDescent="0.25">
      <c r="A4" s="44" t="s">
        <v>66</v>
      </c>
      <c r="B4" s="44" t="s">
        <v>57</v>
      </c>
      <c r="C4" s="122"/>
      <c r="D4" s="116">
        <f>IFERROR(INDEX(Minutes_by_use_case!$C$2:$C$9,MATCH($B4,Minutes_by_use_case!$A$2:$A$9,0)),"-")</f>
        <v>2294</v>
      </c>
      <c r="E4" s="116">
        <f>IFERROR(INDEX(Minutes_by_use_case!$C$2:$C$9,MATCH($B4,Minutes_by_use_case!$A$2:$A$9,0)),"-")</f>
        <v>2294</v>
      </c>
      <c r="F4" s="116">
        <f>IFERROR(INDEX(Minutes_by_use_case!$C$2:$C$9,MATCH($B4,Minutes_by_use_case!$A$2:$A$9,0)),"-")</f>
        <v>2294</v>
      </c>
      <c r="G4" s="116">
        <f>IFERROR(INDEX(Minutes_by_use_case!$C$2:$C$9,MATCH($B4,Minutes_by_use_case!$A$2:$A$9,0)),"-")</f>
        <v>2294</v>
      </c>
      <c r="H4" s="116">
        <f>IFERROR(INDEX(Minutes_by_use_case!$C$2:$C$9,MATCH($B4,Minutes_by_use_case!$A$2:$A$9,0)),"-")</f>
        <v>2294</v>
      </c>
      <c r="I4" s="116">
        <f>IFERROR(INDEX(Minutes_by_use_case!$C$2:$C$9,MATCH($B4,Minutes_by_use_case!$A$2:$A$9,0)),"-")</f>
        <v>2294</v>
      </c>
      <c r="J4" s="116">
        <f>IFERROR(INDEX(Minutes_by_use_case!$C$2:$C$9,MATCH($B4,Minutes_by_use_case!$A$2:$A$9,0)),"-")</f>
        <v>2294</v>
      </c>
      <c r="K4" s="116">
        <f>IFERROR(INDEX(Minutes_by_use_case!$C$2:$C$9,MATCH($B4,Minutes_by_use_case!$A$2:$A$9,0)),"-")</f>
        <v>2294</v>
      </c>
      <c r="L4" s="116">
        <f>IFERROR(INDEX(Minutes_by_use_case!$C$2:$C$9,MATCH($B4,Minutes_by_use_case!$A$2:$A$9,0)),"-")</f>
        <v>2294</v>
      </c>
      <c r="M4" s="116">
        <f>IFERROR(INDEX(Minutes_by_use_case!$C$2:$C$9,MATCH($B4,Minutes_by_use_case!$A$2:$A$9,0)),"-")</f>
        <v>2294</v>
      </c>
      <c r="N4" s="116">
        <f>IFERROR(INDEX(Minutes_by_use_case!$C$2:$C$9,MATCH($B4,Minutes_by_use_case!$A$2:$A$9,0)),"-")</f>
        <v>2294</v>
      </c>
      <c r="O4" s="116">
        <f>IFERROR(INDEX(Minutes_by_use_case!$C$2:$C$9,MATCH($B4,Minutes_by_use_case!$A$2:$A$9,0)),"-")</f>
        <v>2294</v>
      </c>
      <c r="P4" s="116">
        <f>IFERROR(INDEX(Minutes_by_use_case!$C$2:$C$9,MATCH($B4,Minutes_by_use_case!$A$2:$A$9,0)),"-")</f>
        <v>2294</v>
      </c>
      <c r="Q4" s="116">
        <f>IFERROR(INDEX(Minutes_by_use_case!$C$2:$C$9,MATCH($B4,Minutes_by_use_case!$A$2:$A$9,0)),"-")</f>
        <v>2294</v>
      </c>
      <c r="R4" s="116">
        <f>IFERROR(INDEX(Minutes_by_use_case!$C$2:$C$9,MATCH($B4,Minutes_by_use_case!$A$2:$A$9,0)),"-")</f>
        <v>2294</v>
      </c>
      <c r="S4" s="116">
        <f>IFERROR(INDEX(Minutes_by_use_case!$C$2:$C$9,MATCH($B4,Minutes_by_use_case!$A$2:$A$9,0)),"-")</f>
        <v>2294</v>
      </c>
      <c r="T4" s="116">
        <f>IFERROR(INDEX(Minutes_by_use_case!$C$2:$C$9,MATCH($B4,Minutes_by_use_case!$A$2:$A$9,0)),"-")</f>
        <v>2294</v>
      </c>
      <c r="U4" s="116">
        <f>IFERROR(INDEX(Minutes_by_use_case!$C$2:$C$9,MATCH($B4,Minutes_by_use_case!$A$2:$A$9,0)),"-")</f>
        <v>2294</v>
      </c>
      <c r="V4" s="116">
        <f>IFERROR(INDEX(Minutes_by_use_case!$C$2:$C$9,MATCH($B4,Minutes_by_use_case!$A$2:$A$9,0)),"-")</f>
        <v>2294</v>
      </c>
      <c r="W4" s="116">
        <f>IFERROR(INDEX(Minutes_by_use_case!$C$2:$C$9,MATCH($B4,Minutes_by_use_case!$A$2:$A$9,0)),"-")</f>
        <v>2294</v>
      </c>
    </row>
    <row r="5" spans="1:24" x14ac:dyDescent="0.25">
      <c r="A5" s="44" t="s">
        <v>67</v>
      </c>
      <c r="B5" s="44" t="s">
        <v>56</v>
      </c>
      <c r="C5" s="122"/>
      <c r="D5" s="116">
        <f>IFERROR(INDEX(Minutes_by_use_case!$C$2:$C$9,MATCH($B5,Minutes_by_use_case!$A$2:$A$9,0)),"-")</f>
        <v>66700.388888888891</v>
      </c>
      <c r="E5" s="116">
        <f>IFERROR(INDEX(Minutes_by_use_case!$C$2:$C$9,MATCH($B5,Minutes_by_use_case!$A$2:$A$9,0)),"-")</f>
        <v>66700.388888888891</v>
      </c>
      <c r="F5" s="116">
        <f>IFERROR(INDEX(Minutes_by_use_case!$C$2:$C$9,MATCH($B5,Minutes_by_use_case!$A$2:$A$9,0)),"-")</f>
        <v>66700.388888888891</v>
      </c>
      <c r="G5" s="116">
        <f>IFERROR(INDEX(Minutes_by_use_case!$C$2:$C$9,MATCH($B5,Minutes_by_use_case!$A$2:$A$9,0)),"-")</f>
        <v>66700.388888888891</v>
      </c>
      <c r="H5" s="116">
        <f>IFERROR(INDEX(Minutes_by_use_case!$C$2:$C$9,MATCH($B5,Minutes_by_use_case!$A$2:$A$9,0)),"-")</f>
        <v>66700.388888888891</v>
      </c>
      <c r="I5" s="116">
        <f>IFERROR(INDEX(Minutes_by_use_case!$C$2:$C$9,MATCH($B5,Minutes_by_use_case!$A$2:$A$9,0)),"-")</f>
        <v>66700.388888888891</v>
      </c>
      <c r="J5" s="116">
        <f>IFERROR(INDEX(Minutes_by_use_case!$C$2:$C$9,MATCH($B5,Minutes_by_use_case!$A$2:$A$9,0)),"-")</f>
        <v>66700.388888888891</v>
      </c>
      <c r="K5" s="116">
        <f>IFERROR(INDEX(Minutes_by_use_case!$C$2:$C$9,MATCH($B5,Minutes_by_use_case!$A$2:$A$9,0)),"-")</f>
        <v>66700.388888888891</v>
      </c>
      <c r="L5" s="116">
        <f>IFERROR(INDEX(Minutes_by_use_case!$C$2:$C$9,MATCH($B5,Minutes_by_use_case!$A$2:$A$9,0)),"-")</f>
        <v>66700.388888888891</v>
      </c>
      <c r="M5" s="116">
        <f>IFERROR(INDEX(Minutes_by_use_case!$C$2:$C$9,MATCH($B5,Minutes_by_use_case!$A$2:$A$9,0)),"-")</f>
        <v>66700.388888888891</v>
      </c>
      <c r="N5" s="116">
        <f>IFERROR(INDEX(Minutes_by_use_case!$C$2:$C$9,MATCH($B5,Minutes_by_use_case!$A$2:$A$9,0)),"-")</f>
        <v>66700.388888888891</v>
      </c>
      <c r="O5" s="116">
        <f>IFERROR(INDEX(Minutes_by_use_case!$C$2:$C$9,MATCH($B5,Minutes_by_use_case!$A$2:$A$9,0)),"-")</f>
        <v>66700.388888888891</v>
      </c>
      <c r="P5" s="116">
        <f>IFERROR(INDEX(Minutes_by_use_case!$C$2:$C$9,MATCH($B5,Minutes_by_use_case!$A$2:$A$9,0)),"-")</f>
        <v>66700.388888888891</v>
      </c>
      <c r="Q5" s="116">
        <f>IFERROR(INDEX(Minutes_by_use_case!$C$2:$C$9,MATCH($B5,Minutes_by_use_case!$A$2:$A$9,0)),"-")</f>
        <v>66700.388888888891</v>
      </c>
      <c r="R5" s="116">
        <f>IFERROR(INDEX(Minutes_by_use_case!$C$2:$C$9,MATCH($B5,Minutes_by_use_case!$A$2:$A$9,0)),"-")</f>
        <v>66700.388888888891</v>
      </c>
      <c r="S5" s="116">
        <f>IFERROR(INDEX(Minutes_by_use_case!$C$2:$C$9,MATCH($B5,Minutes_by_use_case!$A$2:$A$9,0)),"-")</f>
        <v>66700.388888888891</v>
      </c>
      <c r="T5" s="116">
        <f>IFERROR(INDEX(Minutes_by_use_case!$C$2:$C$9,MATCH($B5,Minutes_by_use_case!$A$2:$A$9,0)),"-")</f>
        <v>66700.388888888891</v>
      </c>
      <c r="U5" s="116">
        <f>IFERROR(INDEX(Minutes_by_use_case!$C$2:$C$9,MATCH($B5,Minutes_by_use_case!$A$2:$A$9,0)),"-")</f>
        <v>66700.388888888891</v>
      </c>
      <c r="V5" s="116">
        <f>IFERROR(INDEX(Minutes_by_use_case!$C$2:$C$9,MATCH($B5,Minutes_by_use_case!$A$2:$A$9,0)),"-")</f>
        <v>66700.388888888891</v>
      </c>
      <c r="W5" s="116">
        <f>IFERROR(INDEX(Minutes_by_use_case!$C$2:$C$9,MATCH($B5,Minutes_by_use_case!$A$2:$A$9,0)),"-")</f>
        <v>66700.388888888891</v>
      </c>
    </row>
    <row r="6" spans="1:24" x14ac:dyDescent="0.25">
      <c r="A6" s="44" t="s">
        <v>33</v>
      </c>
      <c r="B6" s="44" t="s">
        <v>63</v>
      </c>
      <c r="C6" s="122"/>
      <c r="D6" s="116" t="str">
        <f>IFERROR(INDEX(Minutes_by_use_case!$C$2:$C$9,MATCH($B6,Minutes_by_use_case!$A$2:$A$9,0)),"-")</f>
        <v>-</v>
      </c>
      <c r="E6" s="116" t="str">
        <f>IFERROR(INDEX(Minutes_by_use_case!$C$2:$C$9,MATCH($B6,Minutes_by_use_case!$A$2:$A$9,0)),"-")</f>
        <v>-</v>
      </c>
      <c r="F6" s="116" t="str">
        <f>IFERROR(INDEX(Minutes_by_use_case!$C$2:$C$9,MATCH($B6,Minutes_by_use_case!$A$2:$A$9,0)),"-")</f>
        <v>-</v>
      </c>
      <c r="G6" s="116" t="str">
        <f>IFERROR(INDEX(Minutes_by_use_case!$C$2:$C$9,MATCH($B6,Minutes_by_use_case!$A$2:$A$9,0)),"-")</f>
        <v>-</v>
      </c>
      <c r="H6" s="116" t="str">
        <f>IFERROR(INDEX(Minutes_by_use_case!$C$2:$C$9,MATCH($B6,Minutes_by_use_case!$A$2:$A$9,0)),"-")</f>
        <v>-</v>
      </c>
      <c r="I6" s="116" t="str">
        <f>IFERROR(INDEX(Minutes_by_use_case!$C$2:$C$9,MATCH($B6,Minutes_by_use_case!$A$2:$A$9,0)),"-")</f>
        <v>-</v>
      </c>
      <c r="J6" s="116" t="str">
        <f>IFERROR(INDEX(Minutes_by_use_case!$C$2:$C$9,MATCH($B6,Minutes_by_use_case!$A$2:$A$9,0)),"-")</f>
        <v>-</v>
      </c>
      <c r="K6" s="116" t="str">
        <f>IFERROR(INDEX(Minutes_by_use_case!$C$2:$C$9,MATCH($B6,Minutes_by_use_case!$A$2:$A$9,0)),"-")</f>
        <v>-</v>
      </c>
      <c r="L6" s="116" t="str">
        <f>IFERROR(INDEX(Minutes_by_use_case!$C$2:$C$9,MATCH($B6,Minutes_by_use_case!$A$2:$A$9,0)),"-")</f>
        <v>-</v>
      </c>
      <c r="M6" s="116" t="str">
        <f>IFERROR(INDEX(Minutes_by_use_case!$C$2:$C$9,MATCH($B6,Minutes_by_use_case!$A$2:$A$9,0)),"-")</f>
        <v>-</v>
      </c>
      <c r="N6" s="116" t="str">
        <f>IFERROR(INDEX(Minutes_by_use_case!$C$2:$C$9,MATCH($B6,Minutes_by_use_case!$A$2:$A$9,0)),"-")</f>
        <v>-</v>
      </c>
      <c r="O6" s="116" t="str">
        <f>IFERROR(INDEX(Minutes_by_use_case!$C$2:$C$9,MATCH($B6,Minutes_by_use_case!$A$2:$A$9,0)),"-")</f>
        <v>-</v>
      </c>
      <c r="P6" s="116" t="str">
        <f>IFERROR(INDEX(Minutes_by_use_case!$C$2:$C$9,MATCH($B6,Minutes_by_use_case!$A$2:$A$9,0)),"-")</f>
        <v>-</v>
      </c>
      <c r="Q6" s="116" t="str">
        <f>IFERROR(INDEX(Minutes_by_use_case!$C$2:$C$9,MATCH($B6,Minutes_by_use_case!$A$2:$A$9,0)),"-")</f>
        <v>-</v>
      </c>
      <c r="R6" s="116" t="str">
        <f>IFERROR(INDEX(Minutes_by_use_case!$C$2:$C$9,MATCH($B6,Minutes_by_use_case!$A$2:$A$9,0)),"-")</f>
        <v>-</v>
      </c>
      <c r="S6" s="116" t="str">
        <f>IFERROR(INDEX(Minutes_by_use_case!$C$2:$C$9,MATCH($B6,Minutes_by_use_case!$A$2:$A$9,0)),"-")</f>
        <v>-</v>
      </c>
      <c r="T6" s="116" t="str">
        <f>IFERROR(INDEX(Minutes_by_use_case!$C$2:$C$9,MATCH($B6,Minutes_by_use_case!$A$2:$A$9,0)),"-")</f>
        <v>-</v>
      </c>
      <c r="U6" s="116" t="str">
        <f>IFERROR(INDEX(Minutes_by_use_case!$C$2:$C$9,MATCH($B6,Minutes_by_use_case!$A$2:$A$9,0)),"-")</f>
        <v>-</v>
      </c>
      <c r="V6" s="116" t="str">
        <f>IFERROR(INDEX(Minutes_by_use_case!$C$2:$C$9,MATCH($B6,Minutes_by_use_case!$A$2:$A$9,0)),"-")</f>
        <v>-</v>
      </c>
      <c r="W6" s="116" t="str">
        <f>IFERROR(INDEX(Minutes_by_use_case!$C$2:$C$9,MATCH($B6,Minutes_by_use_case!$A$2:$A$9,0)),"-")</f>
        <v>-</v>
      </c>
    </row>
    <row r="7" spans="1:24" x14ac:dyDescent="0.25">
      <c r="A7" s="44" t="s">
        <v>70</v>
      </c>
      <c r="B7" s="44" t="s">
        <v>57</v>
      </c>
      <c r="C7" s="122"/>
      <c r="D7" s="116">
        <f>IFERROR(INDEX(Minutes_by_use_case!$C$2:$C$9,MATCH($B7,Minutes_by_use_case!$A$2:$A$9,0)),"-")</f>
        <v>2294</v>
      </c>
      <c r="E7" s="116">
        <f>IFERROR(INDEX(Minutes_by_use_case!$C$2:$C$9,MATCH($B7,Minutes_by_use_case!$A$2:$A$9,0)),"-")</f>
        <v>2294</v>
      </c>
      <c r="F7" s="116">
        <f>IFERROR(INDEX(Minutes_by_use_case!$C$2:$C$9,MATCH($B7,Minutes_by_use_case!$A$2:$A$9,0)),"-")</f>
        <v>2294</v>
      </c>
      <c r="G7" s="116">
        <f>IFERROR(INDEX(Minutes_by_use_case!$C$2:$C$9,MATCH($B7,Minutes_by_use_case!$A$2:$A$9,0)),"-")</f>
        <v>2294</v>
      </c>
      <c r="H7" s="116">
        <f>IFERROR(INDEX(Minutes_by_use_case!$C$2:$C$9,MATCH($B7,Minutes_by_use_case!$A$2:$A$9,0)),"-")</f>
        <v>2294</v>
      </c>
      <c r="I7" s="116">
        <f>IFERROR(INDEX(Minutes_by_use_case!$C$2:$C$9,MATCH($B7,Minutes_by_use_case!$A$2:$A$9,0)),"-")</f>
        <v>2294</v>
      </c>
      <c r="J7" s="116">
        <f>IFERROR(INDEX(Minutes_by_use_case!$C$2:$C$9,MATCH($B7,Minutes_by_use_case!$A$2:$A$9,0)),"-")</f>
        <v>2294</v>
      </c>
      <c r="K7" s="116">
        <f>IFERROR(INDEX(Minutes_by_use_case!$C$2:$C$9,MATCH($B7,Minutes_by_use_case!$A$2:$A$9,0)),"-")</f>
        <v>2294</v>
      </c>
      <c r="L7" s="116">
        <f>IFERROR(INDEX(Minutes_by_use_case!$C$2:$C$9,MATCH($B7,Minutes_by_use_case!$A$2:$A$9,0)),"-")</f>
        <v>2294</v>
      </c>
      <c r="M7" s="116">
        <f>IFERROR(INDEX(Minutes_by_use_case!$C$2:$C$9,MATCH($B7,Minutes_by_use_case!$A$2:$A$9,0)),"-")</f>
        <v>2294</v>
      </c>
      <c r="N7" s="116">
        <f>IFERROR(INDEX(Minutes_by_use_case!$C$2:$C$9,MATCH($B7,Minutes_by_use_case!$A$2:$A$9,0)),"-")</f>
        <v>2294</v>
      </c>
      <c r="O7" s="116">
        <f>IFERROR(INDEX(Minutes_by_use_case!$C$2:$C$9,MATCH($B7,Minutes_by_use_case!$A$2:$A$9,0)),"-")</f>
        <v>2294</v>
      </c>
      <c r="P7" s="116">
        <f>IFERROR(INDEX(Minutes_by_use_case!$C$2:$C$9,MATCH($B7,Minutes_by_use_case!$A$2:$A$9,0)),"-")</f>
        <v>2294</v>
      </c>
      <c r="Q7" s="116">
        <f>IFERROR(INDEX(Minutes_by_use_case!$C$2:$C$9,MATCH($B7,Minutes_by_use_case!$A$2:$A$9,0)),"-")</f>
        <v>2294</v>
      </c>
      <c r="R7" s="116">
        <f>IFERROR(INDEX(Minutes_by_use_case!$C$2:$C$9,MATCH($B7,Minutes_by_use_case!$A$2:$A$9,0)),"-")</f>
        <v>2294</v>
      </c>
      <c r="S7" s="116">
        <f>IFERROR(INDEX(Minutes_by_use_case!$C$2:$C$9,MATCH($B7,Minutes_by_use_case!$A$2:$A$9,0)),"-")</f>
        <v>2294</v>
      </c>
      <c r="T7" s="116">
        <f>IFERROR(INDEX(Minutes_by_use_case!$C$2:$C$9,MATCH($B7,Minutes_by_use_case!$A$2:$A$9,0)),"-")</f>
        <v>2294</v>
      </c>
      <c r="U7" s="116">
        <f>IFERROR(INDEX(Minutes_by_use_case!$C$2:$C$9,MATCH($B7,Minutes_by_use_case!$A$2:$A$9,0)),"-")</f>
        <v>2294</v>
      </c>
      <c r="V7" s="116">
        <f>IFERROR(INDEX(Minutes_by_use_case!$C$2:$C$9,MATCH($B7,Minutes_by_use_case!$A$2:$A$9,0)),"-")</f>
        <v>2294</v>
      </c>
      <c r="W7" s="116">
        <f>IFERROR(INDEX(Minutes_by_use_case!$C$2:$C$9,MATCH($B7,Minutes_by_use_case!$A$2:$A$9,0)),"-")</f>
        <v>2294</v>
      </c>
    </row>
    <row r="8" spans="1:24" x14ac:dyDescent="0.25">
      <c r="A8" s="44" t="s">
        <v>71</v>
      </c>
      <c r="B8" s="44" t="s">
        <v>58</v>
      </c>
      <c r="C8" s="122"/>
      <c r="D8" s="116">
        <f>IFERROR(INDEX(Minutes_by_use_case!$C$2:$C$9,MATCH($B8,Minutes_by_use_case!$A$2:$A$9,0)),"-")</f>
        <v>114879</v>
      </c>
      <c r="E8" s="116">
        <f>IFERROR(INDEX(Minutes_by_use_case!$C$2:$C$9,MATCH($B8,Minutes_by_use_case!$A$2:$A$9,0)),"-")</f>
        <v>114879</v>
      </c>
      <c r="F8" s="116">
        <f>IFERROR(INDEX(Minutes_by_use_case!$C$2:$C$9,MATCH($B8,Minutes_by_use_case!$A$2:$A$9,0)),"-")</f>
        <v>114879</v>
      </c>
      <c r="G8" s="116">
        <f>IFERROR(INDEX(Minutes_by_use_case!$C$2:$C$9,MATCH($B8,Minutes_by_use_case!$A$2:$A$9,0)),"-")</f>
        <v>114879</v>
      </c>
      <c r="H8" s="116">
        <f>IFERROR(INDEX(Minutes_by_use_case!$C$2:$C$9,MATCH($B8,Minutes_by_use_case!$A$2:$A$9,0)),"-")</f>
        <v>114879</v>
      </c>
      <c r="I8" s="116">
        <f>IFERROR(INDEX(Minutes_by_use_case!$C$2:$C$9,MATCH($B8,Minutes_by_use_case!$A$2:$A$9,0)),"-")</f>
        <v>114879</v>
      </c>
      <c r="J8" s="116">
        <f>IFERROR(INDEX(Minutes_by_use_case!$C$2:$C$9,MATCH($B8,Minutes_by_use_case!$A$2:$A$9,0)),"-")</f>
        <v>114879</v>
      </c>
      <c r="K8" s="116">
        <f>IFERROR(INDEX(Minutes_by_use_case!$C$2:$C$9,MATCH($B8,Minutes_by_use_case!$A$2:$A$9,0)),"-")</f>
        <v>114879</v>
      </c>
      <c r="L8" s="116">
        <f>IFERROR(INDEX(Minutes_by_use_case!$C$2:$C$9,MATCH($B8,Minutes_by_use_case!$A$2:$A$9,0)),"-")</f>
        <v>114879</v>
      </c>
      <c r="M8" s="116">
        <f>IFERROR(INDEX(Minutes_by_use_case!$C$2:$C$9,MATCH($B8,Minutes_by_use_case!$A$2:$A$9,0)),"-")</f>
        <v>114879</v>
      </c>
      <c r="N8" s="116">
        <f>IFERROR(INDEX(Minutes_by_use_case!$C$2:$C$9,MATCH($B8,Minutes_by_use_case!$A$2:$A$9,0)),"-")</f>
        <v>114879</v>
      </c>
      <c r="O8" s="116">
        <f>IFERROR(INDEX(Minutes_by_use_case!$C$2:$C$9,MATCH($B8,Minutes_by_use_case!$A$2:$A$9,0)),"-")</f>
        <v>114879</v>
      </c>
      <c r="P8" s="116">
        <f>IFERROR(INDEX(Minutes_by_use_case!$C$2:$C$9,MATCH($B8,Minutes_by_use_case!$A$2:$A$9,0)),"-")</f>
        <v>114879</v>
      </c>
      <c r="Q8" s="116">
        <f>IFERROR(INDEX(Minutes_by_use_case!$C$2:$C$9,MATCH($B8,Minutes_by_use_case!$A$2:$A$9,0)),"-")</f>
        <v>114879</v>
      </c>
      <c r="R8" s="116">
        <f>IFERROR(INDEX(Minutes_by_use_case!$C$2:$C$9,MATCH($B8,Minutes_by_use_case!$A$2:$A$9,0)),"-")</f>
        <v>114879</v>
      </c>
      <c r="S8" s="116">
        <f>IFERROR(INDEX(Minutes_by_use_case!$C$2:$C$9,MATCH($B8,Minutes_by_use_case!$A$2:$A$9,0)),"-")</f>
        <v>114879</v>
      </c>
      <c r="T8" s="116">
        <f>IFERROR(INDEX(Minutes_by_use_case!$C$2:$C$9,MATCH($B8,Minutes_by_use_case!$A$2:$A$9,0)),"-")</f>
        <v>114879</v>
      </c>
      <c r="U8" s="116">
        <f>IFERROR(INDEX(Minutes_by_use_case!$C$2:$C$9,MATCH($B8,Minutes_by_use_case!$A$2:$A$9,0)),"-")</f>
        <v>114879</v>
      </c>
      <c r="V8" s="116">
        <f>IFERROR(INDEX(Minutes_by_use_case!$C$2:$C$9,MATCH($B8,Minutes_by_use_case!$A$2:$A$9,0)),"-")</f>
        <v>114879</v>
      </c>
      <c r="W8" s="116">
        <f>IFERROR(INDEX(Minutes_by_use_case!$C$2:$C$9,MATCH($B8,Minutes_by_use_case!$A$2:$A$9,0)),"-")</f>
        <v>114879</v>
      </c>
    </row>
    <row r="9" spans="1:24" x14ac:dyDescent="0.25">
      <c r="A9" s="44" t="s">
        <v>34</v>
      </c>
      <c r="B9" s="44" t="s">
        <v>56</v>
      </c>
      <c r="C9" s="122"/>
      <c r="D9" s="116">
        <f>IFERROR(INDEX(Minutes_by_use_case!$C$2:$C$9,MATCH($B9,Minutes_by_use_case!$A$2:$A$9,0)),"-")</f>
        <v>66700.388888888891</v>
      </c>
      <c r="E9" s="116">
        <f>IFERROR(INDEX(Minutes_by_use_case!$C$2:$C$9,MATCH($B9,Minutes_by_use_case!$A$2:$A$9,0)),"-")</f>
        <v>66700.388888888891</v>
      </c>
      <c r="F9" s="116">
        <f>IFERROR(INDEX(Minutes_by_use_case!$C$2:$C$9,MATCH($B9,Minutes_by_use_case!$A$2:$A$9,0)),"-")</f>
        <v>66700.388888888891</v>
      </c>
      <c r="G9" s="116">
        <f>IFERROR(INDEX(Minutes_by_use_case!$C$2:$C$9,MATCH($B9,Minutes_by_use_case!$A$2:$A$9,0)),"-")</f>
        <v>66700.388888888891</v>
      </c>
      <c r="H9" s="116">
        <f>IFERROR(INDEX(Minutes_by_use_case!$C$2:$C$9,MATCH($B9,Minutes_by_use_case!$A$2:$A$9,0)),"-")</f>
        <v>66700.388888888891</v>
      </c>
      <c r="I9" s="116">
        <f>IFERROR(INDEX(Minutes_by_use_case!$C$2:$C$9,MATCH($B9,Minutes_by_use_case!$A$2:$A$9,0)),"-")</f>
        <v>66700.388888888891</v>
      </c>
      <c r="J9" s="116">
        <f>IFERROR(INDEX(Minutes_by_use_case!$C$2:$C$9,MATCH($B9,Minutes_by_use_case!$A$2:$A$9,0)),"-")</f>
        <v>66700.388888888891</v>
      </c>
      <c r="K9" s="116">
        <f>IFERROR(INDEX(Minutes_by_use_case!$C$2:$C$9,MATCH($B9,Minutes_by_use_case!$A$2:$A$9,0)),"-")</f>
        <v>66700.388888888891</v>
      </c>
      <c r="L9" s="116">
        <f>IFERROR(INDEX(Minutes_by_use_case!$C$2:$C$9,MATCH($B9,Minutes_by_use_case!$A$2:$A$9,0)),"-")</f>
        <v>66700.388888888891</v>
      </c>
      <c r="M9" s="116">
        <f>IFERROR(INDEX(Minutes_by_use_case!$C$2:$C$9,MATCH($B9,Minutes_by_use_case!$A$2:$A$9,0)),"-")</f>
        <v>66700.388888888891</v>
      </c>
      <c r="N9" s="116">
        <f>IFERROR(INDEX(Minutes_by_use_case!$C$2:$C$9,MATCH($B9,Minutes_by_use_case!$A$2:$A$9,0)),"-")</f>
        <v>66700.388888888891</v>
      </c>
      <c r="O9" s="116">
        <f>IFERROR(INDEX(Minutes_by_use_case!$C$2:$C$9,MATCH($B9,Minutes_by_use_case!$A$2:$A$9,0)),"-")</f>
        <v>66700.388888888891</v>
      </c>
      <c r="P9" s="116">
        <f>IFERROR(INDEX(Minutes_by_use_case!$C$2:$C$9,MATCH($B9,Minutes_by_use_case!$A$2:$A$9,0)),"-")</f>
        <v>66700.388888888891</v>
      </c>
      <c r="Q9" s="116">
        <f>IFERROR(INDEX(Minutes_by_use_case!$C$2:$C$9,MATCH($B9,Minutes_by_use_case!$A$2:$A$9,0)),"-")</f>
        <v>66700.388888888891</v>
      </c>
      <c r="R9" s="116">
        <f>IFERROR(INDEX(Minutes_by_use_case!$C$2:$C$9,MATCH($B9,Minutes_by_use_case!$A$2:$A$9,0)),"-")</f>
        <v>66700.388888888891</v>
      </c>
      <c r="S9" s="116">
        <f>IFERROR(INDEX(Minutes_by_use_case!$C$2:$C$9,MATCH($B9,Minutes_by_use_case!$A$2:$A$9,0)),"-")</f>
        <v>66700.388888888891</v>
      </c>
      <c r="T9" s="116">
        <f>IFERROR(INDEX(Minutes_by_use_case!$C$2:$C$9,MATCH($B9,Minutes_by_use_case!$A$2:$A$9,0)),"-")</f>
        <v>66700.388888888891</v>
      </c>
      <c r="U9" s="116">
        <f>IFERROR(INDEX(Minutes_by_use_case!$C$2:$C$9,MATCH($B9,Minutes_by_use_case!$A$2:$A$9,0)),"-")</f>
        <v>66700.388888888891</v>
      </c>
      <c r="V9" s="116">
        <f>IFERROR(INDEX(Minutes_by_use_case!$C$2:$C$9,MATCH($B9,Minutes_by_use_case!$A$2:$A$9,0)),"-")</f>
        <v>66700.388888888891</v>
      </c>
      <c r="W9" s="116">
        <f>IFERROR(INDEX(Minutes_by_use_case!$C$2:$C$9,MATCH($B9,Minutes_by_use_case!$A$2:$A$9,0)),"-")</f>
        <v>66700.388888888891</v>
      </c>
    </row>
    <row r="10" spans="1:24" x14ac:dyDescent="0.25">
      <c r="A10" s="44" t="s">
        <v>35</v>
      </c>
      <c r="B10" s="44" t="s">
        <v>56</v>
      </c>
      <c r="C10" s="122"/>
      <c r="D10" s="116">
        <f>IFERROR(INDEX(Minutes_by_use_case!$C$2:$C$9,MATCH($B10,Minutes_by_use_case!$A$2:$A$9,0)),"-")</f>
        <v>66700.388888888891</v>
      </c>
      <c r="E10" s="116">
        <f>IFERROR(INDEX(Minutes_by_use_case!$C$2:$C$9,MATCH($B10,Minutes_by_use_case!$A$2:$A$9,0)),"-")</f>
        <v>66700.388888888891</v>
      </c>
      <c r="F10" s="116">
        <f>IFERROR(INDEX(Minutes_by_use_case!$C$2:$C$9,MATCH($B10,Minutes_by_use_case!$A$2:$A$9,0)),"-")</f>
        <v>66700.388888888891</v>
      </c>
      <c r="G10" s="116">
        <f>IFERROR(INDEX(Minutes_by_use_case!$C$2:$C$9,MATCH($B10,Minutes_by_use_case!$A$2:$A$9,0)),"-")</f>
        <v>66700.388888888891</v>
      </c>
      <c r="H10" s="116">
        <f>IFERROR(INDEX(Minutes_by_use_case!$C$2:$C$9,MATCH($B10,Minutes_by_use_case!$A$2:$A$9,0)),"-")</f>
        <v>66700.388888888891</v>
      </c>
      <c r="I10" s="116">
        <f>IFERROR(INDEX(Minutes_by_use_case!$C$2:$C$9,MATCH($B10,Minutes_by_use_case!$A$2:$A$9,0)),"-")</f>
        <v>66700.388888888891</v>
      </c>
      <c r="J10" s="116">
        <f>IFERROR(INDEX(Minutes_by_use_case!$C$2:$C$9,MATCH($B10,Minutes_by_use_case!$A$2:$A$9,0)),"-")</f>
        <v>66700.388888888891</v>
      </c>
      <c r="K10" s="116">
        <f>IFERROR(INDEX(Minutes_by_use_case!$C$2:$C$9,MATCH($B10,Minutes_by_use_case!$A$2:$A$9,0)),"-")</f>
        <v>66700.388888888891</v>
      </c>
      <c r="L10" s="116">
        <f>IFERROR(INDEX(Minutes_by_use_case!$C$2:$C$9,MATCH($B10,Minutes_by_use_case!$A$2:$A$9,0)),"-")</f>
        <v>66700.388888888891</v>
      </c>
      <c r="M10" s="116">
        <f>IFERROR(INDEX(Minutes_by_use_case!$C$2:$C$9,MATCH($B10,Minutes_by_use_case!$A$2:$A$9,0)),"-")</f>
        <v>66700.388888888891</v>
      </c>
      <c r="N10" s="116">
        <f>IFERROR(INDEX(Minutes_by_use_case!$C$2:$C$9,MATCH($B10,Minutes_by_use_case!$A$2:$A$9,0)),"-")</f>
        <v>66700.388888888891</v>
      </c>
      <c r="O10" s="116">
        <f>IFERROR(INDEX(Minutes_by_use_case!$C$2:$C$9,MATCH($B10,Minutes_by_use_case!$A$2:$A$9,0)),"-")</f>
        <v>66700.388888888891</v>
      </c>
      <c r="P10" s="116">
        <f>IFERROR(INDEX(Minutes_by_use_case!$C$2:$C$9,MATCH($B10,Minutes_by_use_case!$A$2:$A$9,0)),"-")</f>
        <v>66700.388888888891</v>
      </c>
      <c r="Q10" s="116">
        <f>IFERROR(INDEX(Minutes_by_use_case!$C$2:$C$9,MATCH($B10,Minutes_by_use_case!$A$2:$A$9,0)),"-")</f>
        <v>66700.388888888891</v>
      </c>
      <c r="R10" s="116">
        <f>IFERROR(INDEX(Minutes_by_use_case!$C$2:$C$9,MATCH($B10,Minutes_by_use_case!$A$2:$A$9,0)),"-")</f>
        <v>66700.388888888891</v>
      </c>
      <c r="S10" s="116">
        <f>IFERROR(INDEX(Minutes_by_use_case!$C$2:$C$9,MATCH($B10,Minutes_by_use_case!$A$2:$A$9,0)),"-")</f>
        <v>66700.388888888891</v>
      </c>
      <c r="T10" s="116">
        <f>IFERROR(INDEX(Minutes_by_use_case!$C$2:$C$9,MATCH($B10,Minutes_by_use_case!$A$2:$A$9,0)),"-")</f>
        <v>66700.388888888891</v>
      </c>
      <c r="U10" s="116">
        <f>IFERROR(INDEX(Minutes_by_use_case!$C$2:$C$9,MATCH($B10,Minutes_by_use_case!$A$2:$A$9,0)),"-")</f>
        <v>66700.388888888891</v>
      </c>
      <c r="V10" s="116">
        <f>IFERROR(INDEX(Minutes_by_use_case!$C$2:$C$9,MATCH($B10,Minutes_by_use_case!$A$2:$A$9,0)),"-")</f>
        <v>66700.388888888891</v>
      </c>
      <c r="W10" s="116">
        <f>IFERROR(INDEX(Minutes_by_use_case!$C$2:$C$9,MATCH($B10,Minutes_by_use_case!$A$2:$A$9,0)),"-")</f>
        <v>66700.388888888891</v>
      </c>
    </row>
    <row r="11" spans="1:24" x14ac:dyDescent="0.25">
      <c r="A11" s="44" t="s">
        <v>36</v>
      </c>
      <c r="B11" s="44" t="s">
        <v>56</v>
      </c>
      <c r="C11" s="122"/>
      <c r="D11" s="116">
        <f>IFERROR(INDEX(Minutes_by_use_case!$C$2:$C$9,MATCH($B11,Minutes_by_use_case!$A$2:$A$9,0)),"-")</f>
        <v>66700.388888888891</v>
      </c>
      <c r="E11" s="116">
        <f>IFERROR(INDEX(Minutes_by_use_case!$C$2:$C$9,MATCH($B11,Minutes_by_use_case!$A$2:$A$9,0)),"-")</f>
        <v>66700.388888888891</v>
      </c>
      <c r="F11" s="116">
        <f>IFERROR(INDEX(Minutes_by_use_case!$C$2:$C$9,MATCH($B11,Minutes_by_use_case!$A$2:$A$9,0)),"-")</f>
        <v>66700.388888888891</v>
      </c>
      <c r="G11" s="116">
        <f>IFERROR(INDEX(Minutes_by_use_case!$C$2:$C$9,MATCH($B11,Minutes_by_use_case!$A$2:$A$9,0)),"-")</f>
        <v>66700.388888888891</v>
      </c>
      <c r="H11" s="116">
        <f>IFERROR(INDEX(Minutes_by_use_case!$C$2:$C$9,MATCH($B11,Minutes_by_use_case!$A$2:$A$9,0)),"-")</f>
        <v>66700.388888888891</v>
      </c>
      <c r="I11" s="116">
        <f>IFERROR(INDEX(Minutes_by_use_case!$C$2:$C$9,MATCH($B11,Minutes_by_use_case!$A$2:$A$9,0)),"-")</f>
        <v>66700.388888888891</v>
      </c>
      <c r="J11" s="116">
        <f>IFERROR(INDEX(Minutes_by_use_case!$C$2:$C$9,MATCH($B11,Minutes_by_use_case!$A$2:$A$9,0)),"-")</f>
        <v>66700.388888888891</v>
      </c>
      <c r="K11" s="116">
        <f>IFERROR(INDEX(Minutes_by_use_case!$C$2:$C$9,MATCH($B11,Minutes_by_use_case!$A$2:$A$9,0)),"-")</f>
        <v>66700.388888888891</v>
      </c>
      <c r="L11" s="116">
        <f>IFERROR(INDEX(Minutes_by_use_case!$C$2:$C$9,MATCH($B11,Minutes_by_use_case!$A$2:$A$9,0)),"-")</f>
        <v>66700.388888888891</v>
      </c>
      <c r="M11" s="116">
        <f>IFERROR(INDEX(Minutes_by_use_case!$C$2:$C$9,MATCH($B11,Minutes_by_use_case!$A$2:$A$9,0)),"-")</f>
        <v>66700.388888888891</v>
      </c>
      <c r="N11" s="116">
        <f>IFERROR(INDEX(Minutes_by_use_case!$C$2:$C$9,MATCH($B11,Minutes_by_use_case!$A$2:$A$9,0)),"-")</f>
        <v>66700.388888888891</v>
      </c>
      <c r="O11" s="116">
        <f>IFERROR(INDEX(Minutes_by_use_case!$C$2:$C$9,MATCH($B11,Minutes_by_use_case!$A$2:$A$9,0)),"-")</f>
        <v>66700.388888888891</v>
      </c>
      <c r="P11" s="116">
        <f>IFERROR(INDEX(Minutes_by_use_case!$C$2:$C$9,MATCH($B11,Minutes_by_use_case!$A$2:$A$9,0)),"-")</f>
        <v>66700.388888888891</v>
      </c>
      <c r="Q11" s="116">
        <f>IFERROR(INDEX(Minutes_by_use_case!$C$2:$C$9,MATCH($B11,Minutes_by_use_case!$A$2:$A$9,0)),"-")</f>
        <v>66700.388888888891</v>
      </c>
      <c r="R11" s="116">
        <f>IFERROR(INDEX(Minutes_by_use_case!$C$2:$C$9,MATCH($B11,Minutes_by_use_case!$A$2:$A$9,0)),"-")</f>
        <v>66700.388888888891</v>
      </c>
      <c r="S11" s="116">
        <f>IFERROR(INDEX(Minutes_by_use_case!$C$2:$C$9,MATCH($B11,Minutes_by_use_case!$A$2:$A$9,0)),"-")</f>
        <v>66700.388888888891</v>
      </c>
      <c r="T11" s="116">
        <f>IFERROR(INDEX(Minutes_by_use_case!$C$2:$C$9,MATCH($B11,Minutes_by_use_case!$A$2:$A$9,0)),"-")</f>
        <v>66700.388888888891</v>
      </c>
      <c r="U11" s="116">
        <f>IFERROR(INDEX(Minutes_by_use_case!$C$2:$C$9,MATCH($B11,Minutes_by_use_case!$A$2:$A$9,0)),"-")</f>
        <v>66700.388888888891</v>
      </c>
      <c r="V11" s="116">
        <f>IFERROR(INDEX(Minutes_by_use_case!$C$2:$C$9,MATCH($B11,Minutes_by_use_case!$A$2:$A$9,0)),"-")</f>
        <v>66700.388888888891</v>
      </c>
      <c r="W11" s="116">
        <f>IFERROR(INDEX(Minutes_by_use_case!$C$2:$C$9,MATCH($B11,Minutes_by_use_case!$A$2:$A$9,0)),"-")</f>
        <v>66700.388888888891</v>
      </c>
    </row>
    <row r="12" spans="1:24" x14ac:dyDescent="0.25">
      <c r="A12" s="44" t="s">
        <v>72</v>
      </c>
      <c r="B12" s="44" t="s">
        <v>56</v>
      </c>
      <c r="C12" s="122"/>
      <c r="D12" s="116">
        <f>IFERROR(INDEX(Minutes_by_use_case!$C$2:$C$9,MATCH($B12,Minutes_by_use_case!$A$2:$A$9,0)),"-")</f>
        <v>66700.388888888891</v>
      </c>
      <c r="E12" s="116">
        <f>IFERROR(INDEX(Minutes_by_use_case!$C$2:$C$9,MATCH($B12,Minutes_by_use_case!$A$2:$A$9,0)),"-")</f>
        <v>66700.388888888891</v>
      </c>
      <c r="F12" s="116">
        <f>IFERROR(INDEX(Minutes_by_use_case!$C$2:$C$9,MATCH($B12,Minutes_by_use_case!$A$2:$A$9,0)),"-")</f>
        <v>66700.388888888891</v>
      </c>
      <c r="G12" s="116">
        <f>IFERROR(INDEX(Minutes_by_use_case!$C$2:$C$9,MATCH($B12,Minutes_by_use_case!$A$2:$A$9,0)),"-")</f>
        <v>66700.388888888891</v>
      </c>
      <c r="H12" s="116">
        <f>IFERROR(INDEX(Minutes_by_use_case!$C$2:$C$9,MATCH($B12,Minutes_by_use_case!$A$2:$A$9,0)),"-")</f>
        <v>66700.388888888891</v>
      </c>
      <c r="I12" s="116">
        <f>IFERROR(INDEX(Minutes_by_use_case!$C$2:$C$9,MATCH($B12,Minutes_by_use_case!$A$2:$A$9,0)),"-")</f>
        <v>66700.388888888891</v>
      </c>
      <c r="J12" s="116">
        <f>IFERROR(INDEX(Minutes_by_use_case!$C$2:$C$9,MATCH($B12,Minutes_by_use_case!$A$2:$A$9,0)),"-")</f>
        <v>66700.388888888891</v>
      </c>
      <c r="K12" s="116">
        <f>IFERROR(INDEX(Minutes_by_use_case!$C$2:$C$9,MATCH($B12,Minutes_by_use_case!$A$2:$A$9,0)),"-")</f>
        <v>66700.388888888891</v>
      </c>
      <c r="L12" s="116">
        <f>IFERROR(INDEX(Minutes_by_use_case!$C$2:$C$9,MATCH($B12,Minutes_by_use_case!$A$2:$A$9,0)),"-")</f>
        <v>66700.388888888891</v>
      </c>
      <c r="M12" s="116">
        <f>IFERROR(INDEX(Minutes_by_use_case!$C$2:$C$9,MATCH($B12,Minutes_by_use_case!$A$2:$A$9,0)),"-")</f>
        <v>66700.388888888891</v>
      </c>
      <c r="N12" s="116">
        <f>IFERROR(INDEX(Minutes_by_use_case!$C$2:$C$9,MATCH($B12,Minutes_by_use_case!$A$2:$A$9,0)),"-")</f>
        <v>66700.388888888891</v>
      </c>
      <c r="O12" s="116">
        <f>IFERROR(INDEX(Minutes_by_use_case!$C$2:$C$9,MATCH($B12,Minutes_by_use_case!$A$2:$A$9,0)),"-")</f>
        <v>66700.388888888891</v>
      </c>
      <c r="P12" s="116">
        <f>IFERROR(INDEX(Minutes_by_use_case!$C$2:$C$9,MATCH($B12,Minutes_by_use_case!$A$2:$A$9,0)),"-")</f>
        <v>66700.388888888891</v>
      </c>
      <c r="Q12" s="116">
        <f>IFERROR(INDEX(Minutes_by_use_case!$C$2:$C$9,MATCH($B12,Minutes_by_use_case!$A$2:$A$9,0)),"-")</f>
        <v>66700.388888888891</v>
      </c>
      <c r="R12" s="116">
        <f>IFERROR(INDEX(Minutes_by_use_case!$C$2:$C$9,MATCH($B12,Minutes_by_use_case!$A$2:$A$9,0)),"-")</f>
        <v>66700.388888888891</v>
      </c>
      <c r="S12" s="116">
        <f>IFERROR(INDEX(Minutes_by_use_case!$C$2:$C$9,MATCH($B12,Minutes_by_use_case!$A$2:$A$9,0)),"-")</f>
        <v>66700.388888888891</v>
      </c>
      <c r="T12" s="116">
        <f>IFERROR(INDEX(Minutes_by_use_case!$C$2:$C$9,MATCH($B12,Minutes_by_use_case!$A$2:$A$9,0)),"-")</f>
        <v>66700.388888888891</v>
      </c>
      <c r="U12" s="116">
        <f>IFERROR(INDEX(Minutes_by_use_case!$C$2:$C$9,MATCH($B12,Minutes_by_use_case!$A$2:$A$9,0)),"-")</f>
        <v>66700.388888888891</v>
      </c>
      <c r="V12" s="116">
        <f>IFERROR(INDEX(Minutes_by_use_case!$C$2:$C$9,MATCH($B12,Minutes_by_use_case!$A$2:$A$9,0)),"-")</f>
        <v>66700.388888888891</v>
      </c>
      <c r="W12" s="116">
        <f>IFERROR(INDEX(Minutes_by_use_case!$C$2:$C$9,MATCH($B12,Minutes_by_use_case!$A$2:$A$9,0)),"-")</f>
        <v>66700.388888888891</v>
      </c>
    </row>
    <row r="13" spans="1:24" x14ac:dyDescent="0.25">
      <c r="A13" s="44" t="s">
        <v>37</v>
      </c>
      <c r="B13" s="44" t="s">
        <v>56</v>
      </c>
      <c r="C13" s="122"/>
      <c r="D13" s="116">
        <f>IFERROR(INDEX(Minutes_by_use_case!$C$2:$C$9,MATCH($B13,Minutes_by_use_case!$A$2:$A$9,0)),"-")</f>
        <v>66700.388888888891</v>
      </c>
      <c r="E13" s="116">
        <f>IFERROR(INDEX(Minutes_by_use_case!$C$2:$C$9,MATCH($B13,Minutes_by_use_case!$A$2:$A$9,0)),"-")</f>
        <v>66700.388888888891</v>
      </c>
      <c r="F13" s="116">
        <f>IFERROR(INDEX(Minutes_by_use_case!$C$2:$C$9,MATCH($B13,Minutes_by_use_case!$A$2:$A$9,0)),"-")</f>
        <v>66700.388888888891</v>
      </c>
      <c r="G13" s="116">
        <f>IFERROR(INDEX(Minutes_by_use_case!$C$2:$C$9,MATCH($B13,Minutes_by_use_case!$A$2:$A$9,0)),"-")</f>
        <v>66700.388888888891</v>
      </c>
      <c r="H13" s="116">
        <f>IFERROR(INDEX(Minutes_by_use_case!$C$2:$C$9,MATCH($B13,Minutes_by_use_case!$A$2:$A$9,0)),"-")</f>
        <v>66700.388888888891</v>
      </c>
      <c r="I13" s="116">
        <f>IFERROR(INDEX(Minutes_by_use_case!$C$2:$C$9,MATCH($B13,Minutes_by_use_case!$A$2:$A$9,0)),"-")</f>
        <v>66700.388888888891</v>
      </c>
      <c r="J13" s="116">
        <f>IFERROR(INDEX(Minutes_by_use_case!$C$2:$C$9,MATCH($B13,Minutes_by_use_case!$A$2:$A$9,0)),"-")</f>
        <v>66700.388888888891</v>
      </c>
      <c r="K13" s="116">
        <f>IFERROR(INDEX(Minutes_by_use_case!$C$2:$C$9,MATCH($B13,Minutes_by_use_case!$A$2:$A$9,0)),"-")</f>
        <v>66700.388888888891</v>
      </c>
      <c r="L13" s="116">
        <f>IFERROR(INDEX(Minutes_by_use_case!$C$2:$C$9,MATCH($B13,Minutes_by_use_case!$A$2:$A$9,0)),"-")</f>
        <v>66700.388888888891</v>
      </c>
      <c r="M13" s="116">
        <f>IFERROR(INDEX(Minutes_by_use_case!$C$2:$C$9,MATCH($B13,Minutes_by_use_case!$A$2:$A$9,0)),"-")</f>
        <v>66700.388888888891</v>
      </c>
      <c r="N13" s="116">
        <f>IFERROR(INDEX(Minutes_by_use_case!$C$2:$C$9,MATCH($B13,Minutes_by_use_case!$A$2:$A$9,0)),"-")</f>
        <v>66700.388888888891</v>
      </c>
      <c r="O13" s="116">
        <f>IFERROR(INDEX(Minutes_by_use_case!$C$2:$C$9,MATCH($B13,Minutes_by_use_case!$A$2:$A$9,0)),"-")</f>
        <v>66700.388888888891</v>
      </c>
      <c r="P13" s="116">
        <f>IFERROR(INDEX(Minutes_by_use_case!$C$2:$C$9,MATCH($B13,Minutes_by_use_case!$A$2:$A$9,0)),"-")</f>
        <v>66700.388888888891</v>
      </c>
      <c r="Q13" s="116">
        <f>IFERROR(INDEX(Minutes_by_use_case!$C$2:$C$9,MATCH($B13,Minutes_by_use_case!$A$2:$A$9,0)),"-")</f>
        <v>66700.388888888891</v>
      </c>
      <c r="R13" s="116">
        <f>IFERROR(INDEX(Minutes_by_use_case!$C$2:$C$9,MATCH($B13,Minutes_by_use_case!$A$2:$A$9,0)),"-")</f>
        <v>66700.388888888891</v>
      </c>
      <c r="S13" s="116">
        <f>IFERROR(INDEX(Minutes_by_use_case!$C$2:$C$9,MATCH($B13,Minutes_by_use_case!$A$2:$A$9,0)),"-")</f>
        <v>66700.388888888891</v>
      </c>
      <c r="T13" s="116">
        <f>IFERROR(INDEX(Minutes_by_use_case!$C$2:$C$9,MATCH($B13,Minutes_by_use_case!$A$2:$A$9,0)),"-")</f>
        <v>66700.388888888891</v>
      </c>
      <c r="U13" s="116">
        <f>IFERROR(INDEX(Minutes_by_use_case!$C$2:$C$9,MATCH($B13,Minutes_by_use_case!$A$2:$A$9,0)),"-")</f>
        <v>66700.388888888891</v>
      </c>
      <c r="V13" s="116">
        <f>IFERROR(INDEX(Minutes_by_use_case!$C$2:$C$9,MATCH($B13,Minutes_by_use_case!$A$2:$A$9,0)),"-")</f>
        <v>66700.388888888891</v>
      </c>
      <c r="W13" s="116">
        <f>IFERROR(INDEX(Minutes_by_use_case!$C$2:$C$9,MATCH($B13,Minutes_by_use_case!$A$2:$A$9,0)),"-")</f>
        <v>66700.388888888891</v>
      </c>
    </row>
    <row r="14" spans="1:24" x14ac:dyDescent="0.25">
      <c r="A14" s="44" t="s">
        <v>38</v>
      </c>
      <c r="B14" s="44" t="s">
        <v>58</v>
      </c>
      <c r="C14" s="122"/>
      <c r="D14" s="116">
        <f>IFERROR(INDEX(Minutes_by_use_case!$C$2:$C$9,MATCH($B14,Minutes_by_use_case!$A$2:$A$9,0)),"-")</f>
        <v>114879</v>
      </c>
      <c r="E14" s="116">
        <f>IFERROR(INDEX(Minutes_by_use_case!$C$2:$C$9,MATCH($B14,Minutes_by_use_case!$A$2:$A$9,0)),"-")</f>
        <v>114879</v>
      </c>
      <c r="F14" s="116">
        <f>IFERROR(INDEX(Minutes_by_use_case!$C$2:$C$9,MATCH($B14,Minutes_by_use_case!$A$2:$A$9,0)),"-")</f>
        <v>114879</v>
      </c>
      <c r="G14" s="116">
        <f>IFERROR(INDEX(Minutes_by_use_case!$C$2:$C$9,MATCH($B14,Minutes_by_use_case!$A$2:$A$9,0)),"-")</f>
        <v>114879</v>
      </c>
      <c r="H14" s="116">
        <f>IFERROR(INDEX(Minutes_by_use_case!$C$2:$C$9,MATCH($B14,Minutes_by_use_case!$A$2:$A$9,0)),"-")</f>
        <v>114879</v>
      </c>
      <c r="I14" s="116">
        <f>IFERROR(INDEX(Minutes_by_use_case!$C$2:$C$9,MATCH($B14,Minutes_by_use_case!$A$2:$A$9,0)),"-")</f>
        <v>114879</v>
      </c>
      <c r="J14" s="116">
        <f>IFERROR(INDEX(Minutes_by_use_case!$C$2:$C$9,MATCH($B14,Minutes_by_use_case!$A$2:$A$9,0)),"-")</f>
        <v>114879</v>
      </c>
      <c r="K14" s="116">
        <f>IFERROR(INDEX(Minutes_by_use_case!$C$2:$C$9,MATCH($B14,Minutes_by_use_case!$A$2:$A$9,0)),"-")</f>
        <v>114879</v>
      </c>
      <c r="L14" s="116">
        <f>IFERROR(INDEX(Minutes_by_use_case!$C$2:$C$9,MATCH($B14,Minutes_by_use_case!$A$2:$A$9,0)),"-")</f>
        <v>114879</v>
      </c>
      <c r="M14" s="116">
        <f>IFERROR(INDEX(Minutes_by_use_case!$C$2:$C$9,MATCH($B14,Minutes_by_use_case!$A$2:$A$9,0)),"-")</f>
        <v>114879</v>
      </c>
      <c r="N14" s="116">
        <f>IFERROR(INDEX(Minutes_by_use_case!$C$2:$C$9,MATCH($B14,Minutes_by_use_case!$A$2:$A$9,0)),"-")</f>
        <v>114879</v>
      </c>
      <c r="O14" s="116">
        <f>IFERROR(INDEX(Minutes_by_use_case!$C$2:$C$9,MATCH($B14,Minutes_by_use_case!$A$2:$A$9,0)),"-")</f>
        <v>114879</v>
      </c>
      <c r="P14" s="116">
        <f>IFERROR(INDEX(Minutes_by_use_case!$C$2:$C$9,MATCH($B14,Minutes_by_use_case!$A$2:$A$9,0)),"-")</f>
        <v>114879</v>
      </c>
      <c r="Q14" s="116">
        <f>IFERROR(INDEX(Minutes_by_use_case!$C$2:$C$9,MATCH($B14,Minutes_by_use_case!$A$2:$A$9,0)),"-")</f>
        <v>114879</v>
      </c>
      <c r="R14" s="116">
        <f>IFERROR(INDEX(Minutes_by_use_case!$C$2:$C$9,MATCH($B14,Minutes_by_use_case!$A$2:$A$9,0)),"-")</f>
        <v>114879</v>
      </c>
      <c r="S14" s="116">
        <f>IFERROR(INDEX(Minutes_by_use_case!$C$2:$C$9,MATCH($B14,Minutes_by_use_case!$A$2:$A$9,0)),"-")</f>
        <v>114879</v>
      </c>
      <c r="T14" s="116">
        <f>IFERROR(INDEX(Minutes_by_use_case!$C$2:$C$9,MATCH($B14,Minutes_by_use_case!$A$2:$A$9,0)),"-")</f>
        <v>114879</v>
      </c>
      <c r="U14" s="116">
        <f>IFERROR(INDEX(Minutes_by_use_case!$C$2:$C$9,MATCH($B14,Minutes_by_use_case!$A$2:$A$9,0)),"-")</f>
        <v>114879</v>
      </c>
      <c r="V14" s="116">
        <f>IFERROR(INDEX(Minutes_by_use_case!$C$2:$C$9,MATCH($B14,Minutes_by_use_case!$A$2:$A$9,0)),"-")</f>
        <v>114879</v>
      </c>
      <c r="W14" s="116">
        <f>IFERROR(INDEX(Minutes_by_use_case!$C$2:$C$9,MATCH($B14,Minutes_by_use_case!$A$2:$A$9,0)),"-")</f>
        <v>114879</v>
      </c>
    </row>
    <row r="15" spans="1:24" x14ac:dyDescent="0.25">
      <c r="A15" s="44" t="s">
        <v>39</v>
      </c>
      <c r="B15" s="44" t="s">
        <v>57</v>
      </c>
      <c r="C15" s="122"/>
      <c r="D15" s="116">
        <f>IFERROR(INDEX(Minutes_by_use_case!$C$2:$C$9,MATCH($B15,Minutes_by_use_case!$A$2:$A$9,0)),"-")</f>
        <v>2294</v>
      </c>
      <c r="E15" s="116">
        <f>IFERROR(INDEX(Minutes_by_use_case!$C$2:$C$9,MATCH($B15,Minutes_by_use_case!$A$2:$A$9,0)),"-")</f>
        <v>2294</v>
      </c>
      <c r="F15" s="116">
        <f>IFERROR(INDEX(Minutes_by_use_case!$C$2:$C$9,MATCH($B15,Minutes_by_use_case!$A$2:$A$9,0)),"-")</f>
        <v>2294</v>
      </c>
      <c r="G15" s="116">
        <f>IFERROR(INDEX(Minutes_by_use_case!$C$2:$C$9,MATCH($B15,Minutes_by_use_case!$A$2:$A$9,0)),"-")</f>
        <v>2294</v>
      </c>
      <c r="H15" s="116">
        <f>IFERROR(INDEX(Minutes_by_use_case!$C$2:$C$9,MATCH($B15,Minutes_by_use_case!$A$2:$A$9,0)),"-")</f>
        <v>2294</v>
      </c>
      <c r="I15" s="116">
        <f>IFERROR(INDEX(Minutes_by_use_case!$C$2:$C$9,MATCH($B15,Minutes_by_use_case!$A$2:$A$9,0)),"-")</f>
        <v>2294</v>
      </c>
      <c r="J15" s="116">
        <f>IFERROR(INDEX(Minutes_by_use_case!$C$2:$C$9,MATCH($B15,Minutes_by_use_case!$A$2:$A$9,0)),"-")</f>
        <v>2294</v>
      </c>
      <c r="K15" s="116">
        <f>IFERROR(INDEX(Minutes_by_use_case!$C$2:$C$9,MATCH($B15,Minutes_by_use_case!$A$2:$A$9,0)),"-")</f>
        <v>2294</v>
      </c>
      <c r="L15" s="116">
        <f>IFERROR(INDEX(Minutes_by_use_case!$C$2:$C$9,MATCH($B15,Minutes_by_use_case!$A$2:$A$9,0)),"-")</f>
        <v>2294</v>
      </c>
      <c r="M15" s="116">
        <f>IFERROR(INDEX(Minutes_by_use_case!$C$2:$C$9,MATCH($B15,Minutes_by_use_case!$A$2:$A$9,0)),"-")</f>
        <v>2294</v>
      </c>
      <c r="N15" s="116">
        <f>IFERROR(INDEX(Minutes_by_use_case!$C$2:$C$9,MATCH($B15,Minutes_by_use_case!$A$2:$A$9,0)),"-")</f>
        <v>2294</v>
      </c>
      <c r="O15" s="116">
        <f>IFERROR(INDEX(Minutes_by_use_case!$C$2:$C$9,MATCH($B15,Minutes_by_use_case!$A$2:$A$9,0)),"-")</f>
        <v>2294</v>
      </c>
      <c r="P15" s="116">
        <f>IFERROR(INDEX(Minutes_by_use_case!$C$2:$C$9,MATCH($B15,Minutes_by_use_case!$A$2:$A$9,0)),"-")</f>
        <v>2294</v>
      </c>
      <c r="Q15" s="116">
        <f>IFERROR(INDEX(Minutes_by_use_case!$C$2:$C$9,MATCH($B15,Minutes_by_use_case!$A$2:$A$9,0)),"-")</f>
        <v>2294</v>
      </c>
      <c r="R15" s="116">
        <f>IFERROR(INDEX(Minutes_by_use_case!$C$2:$C$9,MATCH($B15,Minutes_by_use_case!$A$2:$A$9,0)),"-")</f>
        <v>2294</v>
      </c>
      <c r="S15" s="116">
        <f>IFERROR(INDEX(Minutes_by_use_case!$C$2:$C$9,MATCH($B15,Minutes_by_use_case!$A$2:$A$9,0)),"-")</f>
        <v>2294</v>
      </c>
      <c r="T15" s="116">
        <f>IFERROR(INDEX(Minutes_by_use_case!$C$2:$C$9,MATCH($B15,Minutes_by_use_case!$A$2:$A$9,0)),"-")</f>
        <v>2294</v>
      </c>
      <c r="U15" s="116">
        <f>IFERROR(INDEX(Minutes_by_use_case!$C$2:$C$9,MATCH($B15,Minutes_by_use_case!$A$2:$A$9,0)),"-")</f>
        <v>2294</v>
      </c>
      <c r="V15" s="116">
        <f>IFERROR(INDEX(Minutes_by_use_case!$C$2:$C$9,MATCH($B15,Minutes_by_use_case!$A$2:$A$9,0)),"-")</f>
        <v>2294</v>
      </c>
      <c r="W15" s="116">
        <f>IFERROR(INDEX(Minutes_by_use_case!$C$2:$C$9,MATCH($B15,Minutes_by_use_case!$A$2:$A$9,0)),"-")</f>
        <v>2294</v>
      </c>
    </row>
    <row r="16" spans="1:24" x14ac:dyDescent="0.25">
      <c r="A16" s="44" t="s">
        <v>40</v>
      </c>
      <c r="B16" s="44" t="s">
        <v>59</v>
      </c>
      <c r="C16" s="122"/>
      <c r="D16" s="116">
        <f>IFERROR(INDEX(Minutes_by_use_case!$C$2:$C$9,MATCH($B16,Minutes_by_use_case!$A$2:$A$9,0)),"-")</f>
        <v>460.5</v>
      </c>
      <c r="E16" s="116">
        <f>IFERROR(INDEX(Minutes_by_use_case!$C$2:$C$9,MATCH($B16,Minutes_by_use_case!$A$2:$A$9,0)),"-")</f>
        <v>460.5</v>
      </c>
      <c r="F16" s="116">
        <f>IFERROR(INDEX(Minutes_by_use_case!$C$2:$C$9,MATCH($B16,Minutes_by_use_case!$A$2:$A$9,0)),"-")</f>
        <v>460.5</v>
      </c>
      <c r="G16" s="116">
        <f>IFERROR(INDEX(Minutes_by_use_case!$C$2:$C$9,MATCH($B16,Minutes_by_use_case!$A$2:$A$9,0)),"-")</f>
        <v>460.5</v>
      </c>
      <c r="H16" s="116">
        <f>IFERROR(INDEX(Minutes_by_use_case!$C$2:$C$9,MATCH($B16,Minutes_by_use_case!$A$2:$A$9,0)),"-")</f>
        <v>460.5</v>
      </c>
      <c r="I16" s="116">
        <f>IFERROR(INDEX(Minutes_by_use_case!$C$2:$C$9,MATCH($B16,Minutes_by_use_case!$A$2:$A$9,0)),"-")</f>
        <v>460.5</v>
      </c>
      <c r="J16" s="116">
        <f>IFERROR(INDEX(Minutes_by_use_case!$C$2:$C$9,MATCH($B16,Minutes_by_use_case!$A$2:$A$9,0)),"-")</f>
        <v>460.5</v>
      </c>
      <c r="K16" s="116">
        <f>IFERROR(INDEX(Minutes_by_use_case!$C$2:$C$9,MATCH($B16,Minutes_by_use_case!$A$2:$A$9,0)),"-")</f>
        <v>460.5</v>
      </c>
      <c r="L16" s="116">
        <f>IFERROR(INDEX(Minutes_by_use_case!$C$2:$C$9,MATCH($B16,Minutes_by_use_case!$A$2:$A$9,0)),"-")</f>
        <v>460.5</v>
      </c>
      <c r="M16" s="116">
        <f>IFERROR(INDEX(Minutes_by_use_case!$C$2:$C$9,MATCH($B16,Minutes_by_use_case!$A$2:$A$9,0)),"-")</f>
        <v>460.5</v>
      </c>
      <c r="N16" s="116">
        <f>IFERROR(INDEX(Minutes_by_use_case!$C$2:$C$9,MATCH($B16,Minutes_by_use_case!$A$2:$A$9,0)),"-")</f>
        <v>460.5</v>
      </c>
      <c r="O16" s="116">
        <f>IFERROR(INDEX(Minutes_by_use_case!$C$2:$C$9,MATCH($B16,Minutes_by_use_case!$A$2:$A$9,0)),"-")</f>
        <v>460.5</v>
      </c>
      <c r="P16" s="116">
        <f>IFERROR(INDEX(Minutes_by_use_case!$C$2:$C$9,MATCH($B16,Minutes_by_use_case!$A$2:$A$9,0)),"-")</f>
        <v>460.5</v>
      </c>
      <c r="Q16" s="116">
        <f>IFERROR(INDEX(Minutes_by_use_case!$C$2:$C$9,MATCH($B16,Minutes_by_use_case!$A$2:$A$9,0)),"-")</f>
        <v>460.5</v>
      </c>
      <c r="R16" s="116">
        <f>IFERROR(INDEX(Minutes_by_use_case!$C$2:$C$9,MATCH($B16,Minutes_by_use_case!$A$2:$A$9,0)),"-")</f>
        <v>460.5</v>
      </c>
      <c r="S16" s="116">
        <f>IFERROR(INDEX(Minutes_by_use_case!$C$2:$C$9,MATCH($B16,Minutes_by_use_case!$A$2:$A$9,0)),"-")</f>
        <v>460.5</v>
      </c>
      <c r="T16" s="116">
        <f>IFERROR(INDEX(Minutes_by_use_case!$C$2:$C$9,MATCH($B16,Minutes_by_use_case!$A$2:$A$9,0)),"-")</f>
        <v>460.5</v>
      </c>
      <c r="U16" s="116">
        <f>IFERROR(INDEX(Minutes_by_use_case!$C$2:$C$9,MATCH($B16,Minutes_by_use_case!$A$2:$A$9,0)),"-")</f>
        <v>460.5</v>
      </c>
      <c r="V16" s="116">
        <f>IFERROR(INDEX(Minutes_by_use_case!$C$2:$C$9,MATCH($B16,Minutes_by_use_case!$A$2:$A$9,0)),"-")</f>
        <v>460.5</v>
      </c>
      <c r="W16" s="116">
        <f>IFERROR(INDEX(Minutes_by_use_case!$C$2:$C$9,MATCH($B16,Minutes_by_use_case!$A$2:$A$9,0)),"-")</f>
        <v>460.5</v>
      </c>
    </row>
    <row r="17" spans="1:23" x14ac:dyDescent="0.25">
      <c r="A17" s="44" t="s">
        <v>73</v>
      </c>
      <c r="B17" s="44" t="s">
        <v>56</v>
      </c>
      <c r="C17" s="122"/>
      <c r="D17" s="116">
        <f>IFERROR(INDEX(Minutes_by_use_case!$C$2:$C$9,MATCH($B17,Minutes_by_use_case!$A$2:$A$9,0)),"-")</f>
        <v>66700.388888888891</v>
      </c>
      <c r="E17" s="116">
        <f>IFERROR(INDEX(Minutes_by_use_case!$C$2:$C$9,MATCH($B17,Minutes_by_use_case!$A$2:$A$9,0)),"-")</f>
        <v>66700.388888888891</v>
      </c>
      <c r="F17" s="116">
        <f>IFERROR(INDEX(Minutes_by_use_case!$C$2:$C$9,MATCH($B17,Minutes_by_use_case!$A$2:$A$9,0)),"-")</f>
        <v>66700.388888888891</v>
      </c>
      <c r="G17" s="116">
        <f>IFERROR(INDEX(Minutes_by_use_case!$C$2:$C$9,MATCH($B17,Minutes_by_use_case!$A$2:$A$9,0)),"-")</f>
        <v>66700.388888888891</v>
      </c>
      <c r="H17" s="116">
        <f>IFERROR(INDEX(Minutes_by_use_case!$C$2:$C$9,MATCH($B17,Minutes_by_use_case!$A$2:$A$9,0)),"-")</f>
        <v>66700.388888888891</v>
      </c>
      <c r="I17" s="116">
        <f>IFERROR(INDEX(Minutes_by_use_case!$C$2:$C$9,MATCH($B17,Minutes_by_use_case!$A$2:$A$9,0)),"-")</f>
        <v>66700.388888888891</v>
      </c>
      <c r="J17" s="116">
        <f>IFERROR(INDEX(Minutes_by_use_case!$C$2:$C$9,MATCH($B17,Minutes_by_use_case!$A$2:$A$9,0)),"-")</f>
        <v>66700.388888888891</v>
      </c>
      <c r="K17" s="116">
        <f>IFERROR(INDEX(Minutes_by_use_case!$C$2:$C$9,MATCH($B17,Minutes_by_use_case!$A$2:$A$9,0)),"-")</f>
        <v>66700.388888888891</v>
      </c>
      <c r="L17" s="116">
        <f>IFERROR(INDEX(Minutes_by_use_case!$C$2:$C$9,MATCH($B17,Minutes_by_use_case!$A$2:$A$9,0)),"-")</f>
        <v>66700.388888888891</v>
      </c>
      <c r="M17" s="116">
        <f>IFERROR(INDEX(Minutes_by_use_case!$C$2:$C$9,MATCH($B17,Minutes_by_use_case!$A$2:$A$9,0)),"-")</f>
        <v>66700.388888888891</v>
      </c>
      <c r="N17" s="116">
        <f>IFERROR(INDEX(Minutes_by_use_case!$C$2:$C$9,MATCH($B17,Minutes_by_use_case!$A$2:$A$9,0)),"-")</f>
        <v>66700.388888888891</v>
      </c>
      <c r="O17" s="116">
        <f>IFERROR(INDEX(Minutes_by_use_case!$C$2:$C$9,MATCH($B17,Minutes_by_use_case!$A$2:$A$9,0)),"-")</f>
        <v>66700.388888888891</v>
      </c>
      <c r="P17" s="116">
        <f>IFERROR(INDEX(Minutes_by_use_case!$C$2:$C$9,MATCH($B17,Minutes_by_use_case!$A$2:$A$9,0)),"-")</f>
        <v>66700.388888888891</v>
      </c>
      <c r="Q17" s="116">
        <f>IFERROR(INDEX(Minutes_by_use_case!$C$2:$C$9,MATCH($B17,Minutes_by_use_case!$A$2:$A$9,0)),"-")</f>
        <v>66700.388888888891</v>
      </c>
      <c r="R17" s="116">
        <f>IFERROR(INDEX(Minutes_by_use_case!$C$2:$C$9,MATCH($B17,Minutes_by_use_case!$A$2:$A$9,0)),"-")</f>
        <v>66700.388888888891</v>
      </c>
      <c r="S17" s="116">
        <f>IFERROR(INDEX(Minutes_by_use_case!$C$2:$C$9,MATCH($B17,Minutes_by_use_case!$A$2:$A$9,0)),"-")</f>
        <v>66700.388888888891</v>
      </c>
      <c r="T17" s="116">
        <f>IFERROR(INDEX(Minutes_by_use_case!$C$2:$C$9,MATCH($B17,Minutes_by_use_case!$A$2:$A$9,0)),"-")</f>
        <v>66700.388888888891</v>
      </c>
      <c r="U17" s="116">
        <f>IFERROR(INDEX(Minutes_by_use_case!$C$2:$C$9,MATCH($B17,Minutes_by_use_case!$A$2:$A$9,0)),"-")</f>
        <v>66700.388888888891</v>
      </c>
      <c r="V17" s="116">
        <f>IFERROR(INDEX(Minutes_by_use_case!$C$2:$C$9,MATCH($B17,Minutes_by_use_case!$A$2:$A$9,0)),"-")</f>
        <v>66700.388888888891</v>
      </c>
      <c r="W17" s="116">
        <f>IFERROR(INDEX(Minutes_by_use_case!$C$2:$C$9,MATCH($B17,Minutes_by_use_case!$A$2:$A$9,0)),"-")</f>
        <v>66700.388888888891</v>
      </c>
    </row>
    <row r="18" spans="1:23" x14ac:dyDescent="0.25">
      <c r="A18" s="44" t="s">
        <v>74</v>
      </c>
      <c r="B18" s="44" t="s">
        <v>56</v>
      </c>
      <c r="C18" s="122"/>
      <c r="D18" s="116">
        <f>IFERROR(INDEX(Minutes_by_use_case!$C$2:$C$9,MATCH($B18,Minutes_by_use_case!$A$2:$A$9,0)),"-")</f>
        <v>66700.388888888891</v>
      </c>
      <c r="E18" s="116">
        <f>IFERROR(INDEX(Minutes_by_use_case!$C$2:$C$9,MATCH($B18,Minutes_by_use_case!$A$2:$A$9,0)),"-")</f>
        <v>66700.388888888891</v>
      </c>
      <c r="F18" s="116">
        <f>IFERROR(INDEX(Minutes_by_use_case!$C$2:$C$9,MATCH($B18,Minutes_by_use_case!$A$2:$A$9,0)),"-")</f>
        <v>66700.388888888891</v>
      </c>
      <c r="G18" s="116">
        <f>IFERROR(INDEX(Minutes_by_use_case!$C$2:$C$9,MATCH($B18,Minutes_by_use_case!$A$2:$A$9,0)),"-")</f>
        <v>66700.388888888891</v>
      </c>
      <c r="H18" s="116">
        <f>IFERROR(INDEX(Minutes_by_use_case!$C$2:$C$9,MATCH($B18,Minutes_by_use_case!$A$2:$A$9,0)),"-")</f>
        <v>66700.388888888891</v>
      </c>
      <c r="I18" s="116">
        <f>IFERROR(INDEX(Minutes_by_use_case!$C$2:$C$9,MATCH($B18,Minutes_by_use_case!$A$2:$A$9,0)),"-")</f>
        <v>66700.388888888891</v>
      </c>
      <c r="J18" s="116">
        <f>IFERROR(INDEX(Minutes_by_use_case!$C$2:$C$9,MATCH($B18,Minutes_by_use_case!$A$2:$A$9,0)),"-")</f>
        <v>66700.388888888891</v>
      </c>
      <c r="K18" s="116">
        <f>IFERROR(INDEX(Minutes_by_use_case!$C$2:$C$9,MATCH($B18,Minutes_by_use_case!$A$2:$A$9,0)),"-")</f>
        <v>66700.388888888891</v>
      </c>
      <c r="L18" s="116">
        <f>IFERROR(INDEX(Minutes_by_use_case!$C$2:$C$9,MATCH($B18,Minutes_by_use_case!$A$2:$A$9,0)),"-")</f>
        <v>66700.388888888891</v>
      </c>
      <c r="M18" s="116">
        <f>IFERROR(INDEX(Minutes_by_use_case!$C$2:$C$9,MATCH($B18,Minutes_by_use_case!$A$2:$A$9,0)),"-")</f>
        <v>66700.388888888891</v>
      </c>
      <c r="N18" s="116">
        <f>IFERROR(INDEX(Minutes_by_use_case!$C$2:$C$9,MATCH($B18,Minutes_by_use_case!$A$2:$A$9,0)),"-")</f>
        <v>66700.388888888891</v>
      </c>
      <c r="O18" s="116">
        <f>IFERROR(INDEX(Minutes_by_use_case!$C$2:$C$9,MATCH($B18,Minutes_by_use_case!$A$2:$A$9,0)),"-")</f>
        <v>66700.388888888891</v>
      </c>
      <c r="P18" s="116">
        <f>IFERROR(INDEX(Minutes_by_use_case!$C$2:$C$9,MATCH($B18,Minutes_by_use_case!$A$2:$A$9,0)),"-")</f>
        <v>66700.388888888891</v>
      </c>
      <c r="Q18" s="116">
        <f>IFERROR(INDEX(Minutes_by_use_case!$C$2:$C$9,MATCH($B18,Minutes_by_use_case!$A$2:$A$9,0)),"-")</f>
        <v>66700.388888888891</v>
      </c>
      <c r="R18" s="116">
        <f>IFERROR(INDEX(Minutes_by_use_case!$C$2:$C$9,MATCH($B18,Minutes_by_use_case!$A$2:$A$9,0)),"-")</f>
        <v>66700.388888888891</v>
      </c>
      <c r="S18" s="116">
        <f>IFERROR(INDEX(Minutes_by_use_case!$C$2:$C$9,MATCH($B18,Minutes_by_use_case!$A$2:$A$9,0)),"-")</f>
        <v>66700.388888888891</v>
      </c>
      <c r="T18" s="116">
        <f>IFERROR(INDEX(Minutes_by_use_case!$C$2:$C$9,MATCH($B18,Minutes_by_use_case!$A$2:$A$9,0)),"-")</f>
        <v>66700.388888888891</v>
      </c>
      <c r="U18" s="116">
        <f>IFERROR(INDEX(Minutes_by_use_case!$C$2:$C$9,MATCH($B18,Minutes_by_use_case!$A$2:$A$9,0)),"-")</f>
        <v>66700.388888888891</v>
      </c>
      <c r="V18" s="116">
        <f>IFERROR(INDEX(Minutes_by_use_case!$C$2:$C$9,MATCH($B18,Minutes_by_use_case!$A$2:$A$9,0)),"-")</f>
        <v>66700.388888888891</v>
      </c>
      <c r="W18" s="116">
        <f>IFERROR(INDEX(Minutes_by_use_case!$C$2:$C$9,MATCH($B18,Minutes_by_use_case!$A$2:$A$9,0)),"-")</f>
        <v>66700.388888888891</v>
      </c>
    </row>
    <row r="19" spans="1:23" x14ac:dyDescent="0.25">
      <c r="A19" s="44" t="s">
        <v>75</v>
      </c>
      <c r="B19" s="44" t="s">
        <v>56</v>
      </c>
      <c r="C19" s="122"/>
      <c r="D19" s="116">
        <f>IFERROR(INDEX(Minutes_by_use_case!$C$2:$C$9,MATCH($B19,Minutes_by_use_case!$A$2:$A$9,0)),"-")</f>
        <v>66700.388888888891</v>
      </c>
      <c r="E19" s="116">
        <f>IFERROR(INDEX(Minutes_by_use_case!$C$2:$C$9,MATCH($B19,Minutes_by_use_case!$A$2:$A$9,0)),"-")</f>
        <v>66700.388888888891</v>
      </c>
      <c r="F19" s="116">
        <f>IFERROR(INDEX(Minutes_by_use_case!$C$2:$C$9,MATCH($B19,Minutes_by_use_case!$A$2:$A$9,0)),"-")</f>
        <v>66700.388888888891</v>
      </c>
      <c r="G19" s="116">
        <f>IFERROR(INDEX(Minutes_by_use_case!$C$2:$C$9,MATCH($B19,Minutes_by_use_case!$A$2:$A$9,0)),"-")</f>
        <v>66700.388888888891</v>
      </c>
      <c r="H19" s="116">
        <f>IFERROR(INDEX(Minutes_by_use_case!$C$2:$C$9,MATCH($B19,Minutes_by_use_case!$A$2:$A$9,0)),"-")</f>
        <v>66700.388888888891</v>
      </c>
      <c r="I19" s="116">
        <f>IFERROR(INDEX(Minutes_by_use_case!$C$2:$C$9,MATCH($B19,Minutes_by_use_case!$A$2:$A$9,0)),"-")</f>
        <v>66700.388888888891</v>
      </c>
      <c r="J19" s="116">
        <f>IFERROR(INDEX(Minutes_by_use_case!$C$2:$C$9,MATCH($B19,Minutes_by_use_case!$A$2:$A$9,0)),"-")</f>
        <v>66700.388888888891</v>
      </c>
      <c r="K19" s="116">
        <f>IFERROR(INDEX(Minutes_by_use_case!$C$2:$C$9,MATCH($B19,Minutes_by_use_case!$A$2:$A$9,0)),"-")</f>
        <v>66700.388888888891</v>
      </c>
      <c r="L19" s="116">
        <f>IFERROR(INDEX(Minutes_by_use_case!$C$2:$C$9,MATCH($B19,Minutes_by_use_case!$A$2:$A$9,0)),"-")</f>
        <v>66700.388888888891</v>
      </c>
      <c r="M19" s="116">
        <f>IFERROR(INDEX(Minutes_by_use_case!$C$2:$C$9,MATCH($B19,Minutes_by_use_case!$A$2:$A$9,0)),"-")</f>
        <v>66700.388888888891</v>
      </c>
      <c r="N19" s="116">
        <f>IFERROR(INDEX(Minutes_by_use_case!$C$2:$C$9,MATCH($B19,Minutes_by_use_case!$A$2:$A$9,0)),"-")</f>
        <v>66700.388888888891</v>
      </c>
      <c r="O19" s="116">
        <f>IFERROR(INDEX(Minutes_by_use_case!$C$2:$C$9,MATCH($B19,Minutes_by_use_case!$A$2:$A$9,0)),"-")</f>
        <v>66700.388888888891</v>
      </c>
      <c r="P19" s="116">
        <f>IFERROR(INDEX(Minutes_by_use_case!$C$2:$C$9,MATCH($B19,Minutes_by_use_case!$A$2:$A$9,0)),"-")</f>
        <v>66700.388888888891</v>
      </c>
      <c r="Q19" s="116">
        <f>IFERROR(INDEX(Minutes_by_use_case!$C$2:$C$9,MATCH($B19,Minutes_by_use_case!$A$2:$A$9,0)),"-")</f>
        <v>66700.388888888891</v>
      </c>
      <c r="R19" s="116">
        <f>IFERROR(INDEX(Minutes_by_use_case!$C$2:$C$9,MATCH($B19,Minutes_by_use_case!$A$2:$A$9,0)),"-")</f>
        <v>66700.388888888891</v>
      </c>
      <c r="S19" s="116">
        <f>IFERROR(INDEX(Minutes_by_use_case!$C$2:$C$9,MATCH($B19,Minutes_by_use_case!$A$2:$A$9,0)),"-")</f>
        <v>66700.388888888891</v>
      </c>
      <c r="T19" s="116">
        <f>IFERROR(INDEX(Minutes_by_use_case!$C$2:$C$9,MATCH($B19,Minutes_by_use_case!$A$2:$A$9,0)),"-")</f>
        <v>66700.388888888891</v>
      </c>
      <c r="U19" s="116">
        <f>IFERROR(INDEX(Minutes_by_use_case!$C$2:$C$9,MATCH($B19,Minutes_by_use_case!$A$2:$A$9,0)),"-")</f>
        <v>66700.388888888891</v>
      </c>
      <c r="V19" s="116">
        <f>IFERROR(INDEX(Minutes_by_use_case!$C$2:$C$9,MATCH($B19,Minutes_by_use_case!$A$2:$A$9,0)),"-")</f>
        <v>66700.388888888891</v>
      </c>
      <c r="W19" s="116">
        <f>IFERROR(INDEX(Minutes_by_use_case!$C$2:$C$9,MATCH($B19,Minutes_by_use_case!$A$2:$A$9,0)),"-")</f>
        <v>66700.388888888891</v>
      </c>
    </row>
    <row r="20" spans="1:23" x14ac:dyDescent="0.25">
      <c r="A20" s="44" t="s">
        <v>41</v>
      </c>
      <c r="B20" s="44" t="s">
        <v>60</v>
      </c>
      <c r="C20" s="122"/>
      <c r="D20" s="116">
        <f>IFERROR(INDEX(Minutes_by_use_case!$C$2:$C$9,MATCH($B20,Minutes_by_use_case!$A$2:$A$9,0)),"-")</f>
        <v>33739.333333333336</v>
      </c>
      <c r="E20" s="116">
        <f>IFERROR(INDEX(Minutes_by_use_case!$C$2:$C$9,MATCH($B20,Minutes_by_use_case!$A$2:$A$9,0)),"-")</f>
        <v>33739.333333333336</v>
      </c>
      <c r="F20" s="116">
        <f>IFERROR(INDEX(Minutes_by_use_case!$C$2:$C$9,MATCH($B20,Minutes_by_use_case!$A$2:$A$9,0)),"-")</f>
        <v>33739.333333333336</v>
      </c>
      <c r="G20" s="116">
        <f>IFERROR(INDEX(Minutes_by_use_case!$C$2:$C$9,MATCH($B20,Minutes_by_use_case!$A$2:$A$9,0)),"-")</f>
        <v>33739.333333333336</v>
      </c>
      <c r="H20" s="116">
        <f>IFERROR(INDEX(Minutes_by_use_case!$C$2:$C$9,MATCH($B20,Minutes_by_use_case!$A$2:$A$9,0)),"-")</f>
        <v>33739.333333333336</v>
      </c>
      <c r="I20" s="116">
        <f>IFERROR(INDEX(Minutes_by_use_case!$C$2:$C$9,MATCH($B20,Minutes_by_use_case!$A$2:$A$9,0)),"-")</f>
        <v>33739.333333333336</v>
      </c>
      <c r="J20" s="116">
        <f>IFERROR(INDEX(Minutes_by_use_case!$C$2:$C$9,MATCH($B20,Minutes_by_use_case!$A$2:$A$9,0)),"-")</f>
        <v>33739.333333333336</v>
      </c>
      <c r="K20" s="116">
        <f>IFERROR(INDEX(Minutes_by_use_case!$C$2:$C$9,MATCH($B20,Minutes_by_use_case!$A$2:$A$9,0)),"-")</f>
        <v>33739.333333333336</v>
      </c>
      <c r="L20" s="116">
        <f>IFERROR(INDEX(Minutes_by_use_case!$C$2:$C$9,MATCH($B20,Minutes_by_use_case!$A$2:$A$9,0)),"-")</f>
        <v>33739.333333333336</v>
      </c>
      <c r="M20" s="116">
        <f>IFERROR(INDEX(Minutes_by_use_case!$C$2:$C$9,MATCH($B20,Minutes_by_use_case!$A$2:$A$9,0)),"-")</f>
        <v>33739.333333333336</v>
      </c>
      <c r="N20" s="116">
        <f>IFERROR(INDEX(Minutes_by_use_case!$C$2:$C$9,MATCH($B20,Minutes_by_use_case!$A$2:$A$9,0)),"-")</f>
        <v>33739.333333333336</v>
      </c>
      <c r="O20" s="116">
        <f>IFERROR(INDEX(Minutes_by_use_case!$C$2:$C$9,MATCH($B20,Minutes_by_use_case!$A$2:$A$9,0)),"-")</f>
        <v>33739.333333333336</v>
      </c>
      <c r="P20" s="116">
        <f>IFERROR(INDEX(Minutes_by_use_case!$C$2:$C$9,MATCH($B20,Minutes_by_use_case!$A$2:$A$9,0)),"-")</f>
        <v>33739.333333333336</v>
      </c>
      <c r="Q20" s="116">
        <f>IFERROR(INDEX(Minutes_by_use_case!$C$2:$C$9,MATCH($B20,Minutes_by_use_case!$A$2:$A$9,0)),"-")</f>
        <v>33739.333333333336</v>
      </c>
      <c r="R20" s="116">
        <f>IFERROR(INDEX(Minutes_by_use_case!$C$2:$C$9,MATCH($B20,Minutes_by_use_case!$A$2:$A$9,0)),"-")</f>
        <v>33739.333333333336</v>
      </c>
      <c r="S20" s="116">
        <f>IFERROR(INDEX(Minutes_by_use_case!$C$2:$C$9,MATCH($B20,Minutes_by_use_case!$A$2:$A$9,0)),"-")</f>
        <v>33739.333333333336</v>
      </c>
      <c r="T20" s="116">
        <f>IFERROR(INDEX(Minutes_by_use_case!$C$2:$C$9,MATCH($B20,Minutes_by_use_case!$A$2:$A$9,0)),"-")</f>
        <v>33739.333333333336</v>
      </c>
      <c r="U20" s="116">
        <f>IFERROR(INDEX(Minutes_by_use_case!$C$2:$C$9,MATCH($B20,Minutes_by_use_case!$A$2:$A$9,0)),"-")</f>
        <v>33739.333333333336</v>
      </c>
      <c r="V20" s="116">
        <f>IFERROR(INDEX(Minutes_by_use_case!$C$2:$C$9,MATCH($B20,Minutes_by_use_case!$A$2:$A$9,0)),"-")</f>
        <v>33739.333333333336</v>
      </c>
      <c r="W20" s="116">
        <f>IFERROR(INDEX(Minutes_by_use_case!$C$2:$C$9,MATCH($B20,Minutes_by_use_case!$A$2:$A$9,0)),"-")</f>
        <v>33739.333333333336</v>
      </c>
    </row>
    <row r="21" spans="1:23" x14ac:dyDescent="0.25">
      <c r="A21" s="44" t="s">
        <v>76</v>
      </c>
      <c r="B21" s="44" t="s">
        <v>57</v>
      </c>
      <c r="C21" s="122"/>
      <c r="D21" s="116">
        <f>IFERROR(INDEX(Minutes_by_use_case!$C$2:$C$9,MATCH($B21,Minutes_by_use_case!$A$2:$A$9,0)),"-")</f>
        <v>2294</v>
      </c>
      <c r="E21" s="116">
        <f>IFERROR(INDEX(Minutes_by_use_case!$C$2:$C$9,MATCH($B21,Minutes_by_use_case!$A$2:$A$9,0)),"-")</f>
        <v>2294</v>
      </c>
      <c r="F21" s="116">
        <f>IFERROR(INDEX(Minutes_by_use_case!$C$2:$C$9,MATCH($B21,Minutes_by_use_case!$A$2:$A$9,0)),"-")</f>
        <v>2294</v>
      </c>
      <c r="G21" s="116">
        <f>IFERROR(INDEX(Minutes_by_use_case!$C$2:$C$9,MATCH($B21,Minutes_by_use_case!$A$2:$A$9,0)),"-")</f>
        <v>2294</v>
      </c>
      <c r="H21" s="116">
        <f>IFERROR(INDEX(Minutes_by_use_case!$C$2:$C$9,MATCH($B21,Minutes_by_use_case!$A$2:$A$9,0)),"-")</f>
        <v>2294</v>
      </c>
      <c r="I21" s="116">
        <f>IFERROR(INDEX(Minutes_by_use_case!$C$2:$C$9,MATCH($B21,Minutes_by_use_case!$A$2:$A$9,0)),"-")</f>
        <v>2294</v>
      </c>
      <c r="J21" s="116">
        <f>IFERROR(INDEX(Minutes_by_use_case!$C$2:$C$9,MATCH($B21,Minutes_by_use_case!$A$2:$A$9,0)),"-")</f>
        <v>2294</v>
      </c>
      <c r="K21" s="116">
        <f>IFERROR(INDEX(Minutes_by_use_case!$C$2:$C$9,MATCH($B21,Minutes_by_use_case!$A$2:$A$9,0)),"-")</f>
        <v>2294</v>
      </c>
      <c r="L21" s="116">
        <f>IFERROR(INDEX(Minutes_by_use_case!$C$2:$C$9,MATCH($B21,Minutes_by_use_case!$A$2:$A$9,0)),"-")</f>
        <v>2294</v>
      </c>
      <c r="M21" s="116">
        <f>IFERROR(INDEX(Minutes_by_use_case!$C$2:$C$9,MATCH($B21,Minutes_by_use_case!$A$2:$A$9,0)),"-")</f>
        <v>2294</v>
      </c>
      <c r="N21" s="116">
        <f>IFERROR(INDEX(Minutes_by_use_case!$C$2:$C$9,MATCH($B21,Minutes_by_use_case!$A$2:$A$9,0)),"-")</f>
        <v>2294</v>
      </c>
      <c r="O21" s="116">
        <f>IFERROR(INDEX(Minutes_by_use_case!$C$2:$C$9,MATCH($B21,Minutes_by_use_case!$A$2:$A$9,0)),"-")</f>
        <v>2294</v>
      </c>
      <c r="P21" s="116">
        <f>IFERROR(INDEX(Minutes_by_use_case!$C$2:$C$9,MATCH($B21,Minutes_by_use_case!$A$2:$A$9,0)),"-")</f>
        <v>2294</v>
      </c>
      <c r="Q21" s="116">
        <f>IFERROR(INDEX(Minutes_by_use_case!$C$2:$C$9,MATCH($B21,Minutes_by_use_case!$A$2:$A$9,0)),"-")</f>
        <v>2294</v>
      </c>
      <c r="R21" s="116">
        <f>IFERROR(INDEX(Minutes_by_use_case!$C$2:$C$9,MATCH($B21,Minutes_by_use_case!$A$2:$A$9,0)),"-")</f>
        <v>2294</v>
      </c>
      <c r="S21" s="116">
        <f>IFERROR(INDEX(Minutes_by_use_case!$C$2:$C$9,MATCH($B21,Minutes_by_use_case!$A$2:$A$9,0)),"-")</f>
        <v>2294</v>
      </c>
      <c r="T21" s="116">
        <f>IFERROR(INDEX(Minutes_by_use_case!$C$2:$C$9,MATCH($B21,Minutes_by_use_case!$A$2:$A$9,0)),"-")</f>
        <v>2294</v>
      </c>
      <c r="U21" s="116">
        <f>IFERROR(INDEX(Minutes_by_use_case!$C$2:$C$9,MATCH($B21,Minutes_by_use_case!$A$2:$A$9,0)),"-")</f>
        <v>2294</v>
      </c>
      <c r="V21" s="116">
        <f>IFERROR(INDEX(Minutes_by_use_case!$C$2:$C$9,MATCH($B21,Minutes_by_use_case!$A$2:$A$9,0)),"-")</f>
        <v>2294</v>
      </c>
      <c r="W21" s="116">
        <f>IFERROR(INDEX(Minutes_by_use_case!$C$2:$C$9,MATCH($B21,Minutes_by_use_case!$A$2:$A$9,0)),"-")</f>
        <v>2294</v>
      </c>
    </row>
    <row r="22" spans="1:23" x14ac:dyDescent="0.25">
      <c r="A22" s="44" t="s">
        <v>134</v>
      </c>
      <c r="B22" s="44" t="s">
        <v>55</v>
      </c>
      <c r="C22" s="122"/>
      <c r="D22" s="116">
        <f>IFERROR(INDEX(Minutes_by_use_case!$C$2:$C$9,MATCH($B22,Minutes_by_use_case!$A$2:$A$9,0)),"-")</f>
        <v>2364.2857142857142</v>
      </c>
      <c r="E22" s="116">
        <f>IFERROR(INDEX(Minutes_by_use_case!$C$2:$C$9,MATCH($B22,Minutes_by_use_case!$A$2:$A$9,0)),"-")</f>
        <v>2364.2857142857142</v>
      </c>
      <c r="F22" s="116">
        <f>IFERROR(INDEX(Minutes_by_use_case!$C$2:$C$9,MATCH($B22,Minutes_by_use_case!$A$2:$A$9,0)),"-")</f>
        <v>2364.2857142857142</v>
      </c>
      <c r="G22" s="116">
        <f>IFERROR(INDEX(Minutes_by_use_case!$C$2:$C$9,MATCH($B22,Minutes_by_use_case!$A$2:$A$9,0)),"-")</f>
        <v>2364.2857142857142</v>
      </c>
      <c r="H22" s="116">
        <f>IFERROR(INDEX(Minutes_by_use_case!$C$2:$C$9,MATCH($B22,Minutes_by_use_case!$A$2:$A$9,0)),"-")</f>
        <v>2364.2857142857142</v>
      </c>
      <c r="I22" s="116">
        <f>IFERROR(INDEX(Minutes_by_use_case!$C$2:$C$9,MATCH($B22,Minutes_by_use_case!$A$2:$A$9,0)),"-")</f>
        <v>2364.2857142857142</v>
      </c>
      <c r="J22" s="116">
        <f>IFERROR(INDEX(Minutes_by_use_case!$C$2:$C$9,MATCH($B22,Minutes_by_use_case!$A$2:$A$9,0)),"-")</f>
        <v>2364.2857142857142</v>
      </c>
      <c r="K22" s="116">
        <f>IFERROR(INDEX(Minutes_by_use_case!$C$2:$C$9,MATCH($B22,Minutes_by_use_case!$A$2:$A$9,0)),"-")</f>
        <v>2364.2857142857142</v>
      </c>
      <c r="L22" s="116">
        <f>IFERROR(INDEX(Minutes_by_use_case!$C$2:$C$9,MATCH($B22,Minutes_by_use_case!$A$2:$A$9,0)),"-")</f>
        <v>2364.2857142857142</v>
      </c>
      <c r="M22" s="116">
        <f>IFERROR(INDEX(Minutes_by_use_case!$C$2:$C$9,MATCH($B22,Minutes_by_use_case!$A$2:$A$9,0)),"-")</f>
        <v>2364.2857142857142</v>
      </c>
      <c r="N22" s="116">
        <f>IFERROR(INDEX(Minutes_by_use_case!$C$2:$C$9,MATCH($B22,Minutes_by_use_case!$A$2:$A$9,0)),"-")</f>
        <v>2364.2857142857142</v>
      </c>
      <c r="O22" s="116">
        <f>IFERROR(INDEX(Minutes_by_use_case!$C$2:$C$9,MATCH($B22,Minutes_by_use_case!$A$2:$A$9,0)),"-")</f>
        <v>2364.2857142857142</v>
      </c>
      <c r="P22" s="116">
        <f>IFERROR(INDEX(Minutes_by_use_case!$C$2:$C$9,MATCH($B22,Minutes_by_use_case!$A$2:$A$9,0)),"-")</f>
        <v>2364.2857142857142</v>
      </c>
      <c r="Q22" s="116">
        <f>IFERROR(INDEX(Minutes_by_use_case!$C$2:$C$9,MATCH($B22,Minutes_by_use_case!$A$2:$A$9,0)),"-")</f>
        <v>2364.2857142857142</v>
      </c>
      <c r="R22" s="116">
        <f>IFERROR(INDEX(Minutes_by_use_case!$C$2:$C$9,MATCH($B22,Minutes_by_use_case!$A$2:$A$9,0)),"-")</f>
        <v>2364.2857142857142</v>
      </c>
      <c r="S22" s="116">
        <f>IFERROR(INDEX(Minutes_by_use_case!$C$2:$C$9,MATCH($B22,Minutes_by_use_case!$A$2:$A$9,0)),"-")</f>
        <v>2364.2857142857142</v>
      </c>
      <c r="T22" s="116">
        <f>IFERROR(INDEX(Minutes_by_use_case!$C$2:$C$9,MATCH($B22,Minutes_by_use_case!$A$2:$A$9,0)),"-")</f>
        <v>2364.2857142857142</v>
      </c>
      <c r="U22" s="116">
        <f>IFERROR(INDEX(Minutes_by_use_case!$C$2:$C$9,MATCH($B22,Minutes_by_use_case!$A$2:$A$9,0)),"-")</f>
        <v>2364.2857142857142</v>
      </c>
      <c r="V22" s="116">
        <f>IFERROR(INDEX(Minutes_by_use_case!$C$2:$C$9,MATCH($B22,Minutes_by_use_case!$A$2:$A$9,0)),"-")</f>
        <v>2364.2857142857142</v>
      </c>
      <c r="W22" s="116">
        <f>IFERROR(INDEX(Minutes_by_use_case!$C$2:$C$9,MATCH($B22,Minutes_by_use_case!$A$2:$A$9,0)),"-")</f>
        <v>2364.2857142857142</v>
      </c>
    </row>
    <row r="23" spans="1:23" x14ac:dyDescent="0.25">
      <c r="A23" s="44" t="s">
        <v>135</v>
      </c>
      <c r="B23" s="44" t="s">
        <v>55</v>
      </c>
      <c r="C23" s="122"/>
      <c r="D23" s="116">
        <f>IFERROR(INDEX(Minutes_by_use_case!$C$2:$C$9,MATCH($B23,Minutes_by_use_case!$A$2:$A$9,0)),"-")</f>
        <v>2364.2857142857142</v>
      </c>
      <c r="E23" s="116">
        <f>IFERROR(INDEX(Minutes_by_use_case!$C$2:$C$9,MATCH($B23,Minutes_by_use_case!$A$2:$A$9,0)),"-")</f>
        <v>2364.2857142857142</v>
      </c>
      <c r="F23" s="116">
        <f>IFERROR(INDEX(Minutes_by_use_case!$C$2:$C$9,MATCH($B23,Minutes_by_use_case!$A$2:$A$9,0)),"-")</f>
        <v>2364.2857142857142</v>
      </c>
      <c r="G23" s="116">
        <f>IFERROR(INDEX(Minutes_by_use_case!$C$2:$C$9,MATCH($B23,Minutes_by_use_case!$A$2:$A$9,0)),"-")</f>
        <v>2364.2857142857142</v>
      </c>
      <c r="H23" s="116">
        <f>IFERROR(INDEX(Minutes_by_use_case!$C$2:$C$9,MATCH($B23,Minutes_by_use_case!$A$2:$A$9,0)),"-")</f>
        <v>2364.2857142857142</v>
      </c>
      <c r="I23" s="116">
        <f>IFERROR(INDEX(Minutes_by_use_case!$C$2:$C$9,MATCH($B23,Minutes_by_use_case!$A$2:$A$9,0)),"-")</f>
        <v>2364.2857142857142</v>
      </c>
      <c r="J23" s="116">
        <f>IFERROR(INDEX(Minutes_by_use_case!$C$2:$C$9,MATCH($B23,Minutes_by_use_case!$A$2:$A$9,0)),"-")</f>
        <v>2364.2857142857142</v>
      </c>
      <c r="K23" s="116">
        <f>IFERROR(INDEX(Minutes_by_use_case!$C$2:$C$9,MATCH($B23,Minutes_by_use_case!$A$2:$A$9,0)),"-")</f>
        <v>2364.2857142857142</v>
      </c>
      <c r="L23" s="116">
        <f>IFERROR(INDEX(Minutes_by_use_case!$C$2:$C$9,MATCH($B23,Minutes_by_use_case!$A$2:$A$9,0)),"-")</f>
        <v>2364.2857142857142</v>
      </c>
      <c r="M23" s="116">
        <f>IFERROR(INDEX(Minutes_by_use_case!$C$2:$C$9,MATCH($B23,Minutes_by_use_case!$A$2:$A$9,0)),"-")</f>
        <v>2364.2857142857142</v>
      </c>
      <c r="N23" s="116">
        <f>IFERROR(INDEX(Minutes_by_use_case!$C$2:$C$9,MATCH($B23,Minutes_by_use_case!$A$2:$A$9,0)),"-")</f>
        <v>2364.2857142857142</v>
      </c>
      <c r="O23" s="116">
        <f>IFERROR(INDEX(Minutes_by_use_case!$C$2:$C$9,MATCH($B23,Minutes_by_use_case!$A$2:$A$9,0)),"-")</f>
        <v>2364.2857142857142</v>
      </c>
      <c r="P23" s="116">
        <f>IFERROR(INDEX(Minutes_by_use_case!$C$2:$C$9,MATCH($B23,Minutes_by_use_case!$A$2:$A$9,0)),"-")</f>
        <v>2364.2857142857142</v>
      </c>
      <c r="Q23" s="116">
        <f>IFERROR(INDEX(Minutes_by_use_case!$C$2:$C$9,MATCH($B23,Minutes_by_use_case!$A$2:$A$9,0)),"-")</f>
        <v>2364.2857142857142</v>
      </c>
      <c r="R23" s="116">
        <f>IFERROR(INDEX(Minutes_by_use_case!$C$2:$C$9,MATCH($B23,Minutes_by_use_case!$A$2:$A$9,0)),"-")</f>
        <v>2364.2857142857142</v>
      </c>
      <c r="S23" s="116">
        <f>IFERROR(INDEX(Minutes_by_use_case!$C$2:$C$9,MATCH($B23,Minutes_by_use_case!$A$2:$A$9,0)),"-")</f>
        <v>2364.2857142857142</v>
      </c>
      <c r="T23" s="116">
        <f>IFERROR(INDEX(Minutes_by_use_case!$C$2:$C$9,MATCH($B23,Minutes_by_use_case!$A$2:$A$9,0)),"-")</f>
        <v>2364.2857142857142</v>
      </c>
      <c r="U23" s="116">
        <f>IFERROR(INDEX(Minutes_by_use_case!$C$2:$C$9,MATCH($B23,Minutes_by_use_case!$A$2:$A$9,0)),"-")</f>
        <v>2364.2857142857142</v>
      </c>
      <c r="V23" s="116">
        <f>IFERROR(INDEX(Minutes_by_use_case!$C$2:$C$9,MATCH($B23,Minutes_by_use_case!$A$2:$A$9,0)),"-")</f>
        <v>2364.2857142857142</v>
      </c>
      <c r="W23" s="116">
        <f>IFERROR(INDEX(Minutes_by_use_case!$C$2:$C$9,MATCH($B23,Minutes_by_use_case!$A$2:$A$9,0)),"-")</f>
        <v>2364.2857142857142</v>
      </c>
    </row>
    <row r="24" spans="1:23" x14ac:dyDescent="0.25">
      <c r="A24" s="44" t="s">
        <v>136</v>
      </c>
      <c r="B24" s="44" t="s">
        <v>55</v>
      </c>
      <c r="C24" s="122"/>
      <c r="D24" s="116">
        <f>IFERROR(INDEX(Minutes_by_use_case!$C$2:$C$9,MATCH($B24,Minutes_by_use_case!$A$2:$A$9,0)),"-")</f>
        <v>2364.2857142857142</v>
      </c>
      <c r="E24" s="116">
        <f>IFERROR(INDEX(Minutes_by_use_case!$C$2:$C$9,MATCH($B24,Minutes_by_use_case!$A$2:$A$9,0)),"-")</f>
        <v>2364.2857142857142</v>
      </c>
      <c r="F24" s="116">
        <f>IFERROR(INDEX(Minutes_by_use_case!$C$2:$C$9,MATCH($B24,Minutes_by_use_case!$A$2:$A$9,0)),"-")</f>
        <v>2364.2857142857142</v>
      </c>
      <c r="G24" s="116">
        <f>IFERROR(INDEX(Minutes_by_use_case!$C$2:$C$9,MATCH($B24,Minutes_by_use_case!$A$2:$A$9,0)),"-")</f>
        <v>2364.2857142857142</v>
      </c>
      <c r="H24" s="116">
        <f>IFERROR(INDEX(Minutes_by_use_case!$C$2:$C$9,MATCH($B24,Minutes_by_use_case!$A$2:$A$9,0)),"-")</f>
        <v>2364.2857142857142</v>
      </c>
      <c r="I24" s="116">
        <f>IFERROR(INDEX(Minutes_by_use_case!$C$2:$C$9,MATCH($B24,Minutes_by_use_case!$A$2:$A$9,0)),"-")</f>
        <v>2364.2857142857142</v>
      </c>
      <c r="J24" s="116">
        <f>IFERROR(INDEX(Minutes_by_use_case!$C$2:$C$9,MATCH($B24,Minutes_by_use_case!$A$2:$A$9,0)),"-")</f>
        <v>2364.2857142857142</v>
      </c>
      <c r="K24" s="116">
        <f>IFERROR(INDEX(Minutes_by_use_case!$C$2:$C$9,MATCH($B24,Minutes_by_use_case!$A$2:$A$9,0)),"-")</f>
        <v>2364.2857142857142</v>
      </c>
      <c r="L24" s="116">
        <f>IFERROR(INDEX(Minutes_by_use_case!$C$2:$C$9,MATCH($B24,Minutes_by_use_case!$A$2:$A$9,0)),"-")</f>
        <v>2364.2857142857142</v>
      </c>
      <c r="M24" s="116">
        <f>IFERROR(INDEX(Minutes_by_use_case!$C$2:$C$9,MATCH($B24,Minutes_by_use_case!$A$2:$A$9,0)),"-")</f>
        <v>2364.2857142857142</v>
      </c>
      <c r="N24" s="116">
        <f>IFERROR(INDEX(Minutes_by_use_case!$C$2:$C$9,MATCH($B24,Minutes_by_use_case!$A$2:$A$9,0)),"-")</f>
        <v>2364.2857142857142</v>
      </c>
      <c r="O24" s="116">
        <f>IFERROR(INDEX(Minutes_by_use_case!$C$2:$C$9,MATCH($B24,Minutes_by_use_case!$A$2:$A$9,0)),"-")</f>
        <v>2364.2857142857142</v>
      </c>
      <c r="P24" s="116">
        <f>IFERROR(INDEX(Minutes_by_use_case!$C$2:$C$9,MATCH($B24,Minutes_by_use_case!$A$2:$A$9,0)),"-")</f>
        <v>2364.2857142857142</v>
      </c>
      <c r="Q24" s="116">
        <f>IFERROR(INDEX(Minutes_by_use_case!$C$2:$C$9,MATCH($B24,Minutes_by_use_case!$A$2:$A$9,0)),"-")</f>
        <v>2364.2857142857142</v>
      </c>
      <c r="R24" s="116">
        <f>IFERROR(INDEX(Minutes_by_use_case!$C$2:$C$9,MATCH($B24,Minutes_by_use_case!$A$2:$A$9,0)),"-")</f>
        <v>2364.2857142857142</v>
      </c>
      <c r="S24" s="116">
        <f>IFERROR(INDEX(Minutes_by_use_case!$C$2:$C$9,MATCH($B24,Minutes_by_use_case!$A$2:$A$9,0)),"-")</f>
        <v>2364.2857142857142</v>
      </c>
      <c r="T24" s="116">
        <f>IFERROR(INDEX(Minutes_by_use_case!$C$2:$C$9,MATCH($B24,Minutes_by_use_case!$A$2:$A$9,0)),"-")</f>
        <v>2364.2857142857142</v>
      </c>
      <c r="U24" s="116">
        <f>IFERROR(INDEX(Minutes_by_use_case!$C$2:$C$9,MATCH($B24,Minutes_by_use_case!$A$2:$A$9,0)),"-")</f>
        <v>2364.2857142857142</v>
      </c>
      <c r="V24" s="116">
        <f>IFERROR(INDEX(Minutes_by_use_case!$C$2:$C$9,MATCH($B24,Minutes_by_use_case!$A$2:$A$9,0)),"-")</f>
        <v>2364.2857142857142</v>
      </c>
      <c r="W24" s="116">
        <f>IFERROR(INDEX(Minutes_by_use_case!$C$2:$C$9,MATCH($B24,Minutes_by_use_case!$A$2:$A$9,0)),"-")</f>
        <v>2364.2857142857142</v>
      </c>
    </row>
    <row r="25" spans="1:23" x14ac:dyDescent="0.25">
      <c r="A25" s="44" t="s">
        <v>137</v>
      </c>
      <c r="B25" s="44" t="s">
        <v>55</v>
      </c>
      <c r="C25" s="122"/>
      <c r="D25" s="116">
        <f>IFERROR(INDEX(Minutes_by_use_case!$C$2:$C$9,MATCH($B25,Minutes_by_use_case!$A$2:$A$9,0)),"-")</f>
        <v>2364.2857142857142</v>
      </c>
      <c r="E25" s="116">
        <f>IFERROR(INDEX(Minutes_by_use_case!$C$2:$C$9,MATCH($B25,Minutes_by_use_case!$A$2:$A$9,0)),"-")</f>
        <v>2364.2857142857142</v>
      </c>
      <c r="F25" s="116">
        <f>IFERROR(INDEX(Minutes_by_use_case!$C$2:$C$9,MATCH($B25,Minutes_by_use_case!$A$2:$A$9,0)),"-")</f>
        <v>2364.2857142857142</v>
      </c>
      <c r="G25" s="116">
        <f>IFERROR(INDEX(Minutes_by_use_case!$C$2:$C$9,MATCH($B25,Minutes_by_use_case!$A$2:$A$9,0)),"-")</f>
        <v>2364.2857142857142</v>
      </c>
      <c r="H25" s="116">
        <f>IFERROR(INDEX(Minutes_by_use_case!$C$2:$C$9,MATCH($B25,Minutes_by_use_case!$A$2:$A$9,0)),"-")</f>
        <v>2364.2857142857142</v>
      </c>
      <c r="I25" s="116">
        <f>IFERROR(INDEX(Minutes_by_use_case!$C$2:$C$9,MATCH($B25,Minutes_by_use_case!$A$2:$A$9,0)),"-")</f>
        <v>2364.2857142857142</v>
      </c>
      <c r="J25" s="116">
        <f>IFERROR(INDEX(Minutes_by_use_case!$C$2:$C$9,MATCH($B25,Minutes_by_use_case!$A$2:$A$9,0)),"-")</f>
        <v>2364.2857142857142</v>
      </c>
      <c r="K25" s="116">
        <f>IFERROR(INDEX(Minutes_by_use_case!$C$2:$C$9,MATCH($B25,Minutes_by_use_case!$A$2:$A$9,0)),"-")</f>
        <v>2364.2857142857142</v>
      </c>
      <c r="L25" s="116">
        <f>IFERROR(INDEX(Minutes_by_use_case!$C$2:$C$9,MATCH($B25,Minutes_by_use_case!$A$2:$A$9,0)),"-")</f>
        <v>2364.2857142857142</v>
      </c>
      <c r="M25" s="116">
        <f>IFERROR(INDEX(Minutes_by_use_case!$C$2:$C$9,MATCH($B25,Minutes_by_use_case!$A$2:$A$9,0)),"-")</f>
        <v>2364.2857142857142</v>
      </c>
      <c r="N25" s="116">
        <f>IFERROR(INDEX(Minutes_by_use_case!$C$2:$C$9,MATCH($B25,Minutes_by_use_case!$A$2:$A$9,0)),"-")</f>
        <v>2364.2857142857142</v>
      </c>
      <c r="O25" s="116">
        <f>IFERROR(INDEX(Minutes_by_use_case!$C$2:$C$9,MATCH($B25,Minutes_by_use_case!$A$2:$A$9,0)),"-")</f>
        <v>2364.2857142857142</v>
      </c>
      <c r="P25" s="116">
        <f>IFERROR(INDEX(Minutes_by_use_case!$C$2:$C$9,MATCH($B25,Minutes_by_use_case!$A$2:$A$9,0)),"-")</f>
        <v>2364.2857142857142</v>
      </c>
      <c r="Q25" s="116">
        <f>IFERROR(INDEX(Minutes_by_use_case!$C$2:$C$9,MATCH($B25,Minutes_by_use_case!$A$2:$A$9,0)),"-")</f>
        <v>2364.2857142857142</v>
      </c>
      <c r="R25" s="116">
        <f>IFERROR(INDEX(Minutes_by_use_case!$C$2:$C$9,MATCH($B25,Minutes_by_use_case!$A$2:$A$9,0)),"-")</f>
        <v>2364.2857142857142</v>
      </c>
      <c r="S25" s="116">
        <f>IFERROR(INDEX(Minutes_by_use_case!$C$2:$C$9,MATCH($B25,Minutes_by_use_case!$A$2:$A$9,0)),"-")</f>
        <v>2364.2857142857142</v>
      </c>
      <c r="T25" s="116">
        <f>IFERROR(INDEX(Minutes_by_use_case!$C$2:$C$9,MATCH($B25,Minutes_by_use_case!$A$2:$A$9,0)),"-")</f>
        <v>2364.2857142857142</v>
      </c>
      <c r="U25" s="116">
        <f>IFERROR(INDEX(Minutes_by_use_case!$C$2:$C$9,MATCH($B25,Minutes_by_use_case!$A$2:$A$9,0)),"-")</f>
        <v>2364.2857142857142</v>
      </c>
      <c r="V25" s="116">
        <f>IFERROR(INDEX(Minutes_by_use_case!$C$2:$C$9,MATCH($B25,Minutes_by_use_case!$A$2:$A$9,0)),"-")</f>
        <v>2364.2857142857142</v>
      </c>
      <c r="W25" s="116">
        <f>IFERROR(INDEX(Minutes_by_use_case!$C$2:$C$9,MATCH($B25,Minutes_by_use_case!$A$2:$A$9,0)),"-")</f>
        <v>2364.2857142857142</v>
      </c>
    </row>
    <row r="26" spans="1:23" x14ac:dyDescent="0.25">
      <c r="A26" s="44" t="s">
        <v>42</v>
      </c>
      <c r="B26" s="44" t="s">
        <v>60</v>
      </c>
      <c r="C26" s="122"/>
      <c r="D26" s="116">
        <f>IFERROR(INDEX(Minutes_by_use_case!$C$2:$C$9,MATCH($B26,Minutes_by_use_case!$A$2:$A$9,0)),"-")</f>
        <v>33739.333333333336</v>
      </c>
      <c r="E26" s="116">
        <f>IFERROR(INDEX(Minutes_by_use_case!$C$2:$C$9,MATCH($B26,Minutes_by_use_case!$A$2:$A$9,0)),"-")</f>
        <v>33739.333333333336</v>
      </c>
      <c r="F26" s="116">
        <f>IFERROR(INDEX(Minutes_by_use_case!$C$2:$C$9,MATCH($B26,Minutes_by_use_case!$A$2:$A$9,0)),"-")</f>
        <v>33739.333333333336</v>
      </c>
      <c r="G26" s="116">
        <f>IFERROR(INDEX(Minutes_by_use_case!$C$2:$C$9,MATCH($B26,Minutes_by_use_case!$A$2:$A$9,0)),"-")</f>
        <v>33739.333333333336</v>
      </c>
      <c r="H26" s="116">
        <f>IFERROR(INDEX(Minutes_by_use_case!$C$2:$C$9,MATCH($B26,Minutes_by_use_case!$A$2:$A$9,0)),"-")</f>
        <v>33739.333333333336</v>
      </c>
      <c r="I26" s="116">
        <f>IFERROR(INDEX(Minutes_by_use_case!$C$2:$C$9,MATCH($B26,Minutes_by_use_case!$A$2:$A$9,0)),"-")</f>
        <v>33739.333333333336</v>
      </c>
      <c r="J26" s="116">
        <f>IFERROR(INDEX(Minutes_by_use_case!$C$2:$C$9,MATCH($B26,Minutes_by_use_case!$A$2:$A$9,0)),"-")</f>
        <v>33739.333333333336</v>
      </c>
      <c r="K26" s="116">
        <f>IFERROR(INDEX(Minutes_by_use_case!$C$2:$C$9,MATCH($B26,Minutes_by_use_case!$A$2:$A$9,0)),"-")</f>
        <v>33739.333333333336</v>
      </c>
      <c r="L26" s="116">
        <f>IFERROR(INDEX(Minutes_by_use_case!$C$2:$C$9,MATCH($B26,Minutes_by_use_case!$A$2:$A$9,0)),"-")</f>
        <v>33739.333333333336</v>
      </c>
      <c r="M26" s="116">
        <f>IFERROR(INDEX(Minutes_by_use_case!$C$2:$C$9,MATCH($B26,Minutes_by_use_case!$A$2:$A$9,0)),"-")</f>
        <v>33739.333333333336</v>
      </c>
      <c r="N26" s="116">
        <f>IFERROR(INDEX(Minutes_by_use_case!$C$2:$C$9,MATCH($B26,Minutes_by_use_case!$A$2:$A$9,0)),"-")</f>
        <v>33739.333333333336</v>
      </c>
      <c r="O26" s="116">
        <f>IFERROR(INDEX(Minutes_by_use_case!$C$2:$C$9,MATCH($B26,Minutes_by_use_case!$A$2:$A$9,0)),"-")</f>
        <v>33739.333333333336</v>
      </c>
      <c r="P26" s="116">
        <f>IFERROR(INDEX(Minutes_by_use_case!$C$2:$C$9,MATCH($B26,Minutes_by_use_case!$A$2:$A$9,0)),"-")</f>
        <v>33739.333333333336</v>
      </c>
      <c r="Q26" s="116">
        <f>IFERROR(INDEX(Minutes_by_use_case!$C$2:$C$9,MATCH($B26,Minutes_by_use_case!$A$2:$A$9,0)),"-")</f>
        <v>33739.333333333336</v>
      </c>
      <c r="R26" s="116">
        <f>IFERROR(INDEX(Minutes_by_use_case!$C$2:$C$9,MATCH($B26,Minutes_by_use_case!$A$2:$A$9,0)),"-")</f>
        <v>33739.333333333336</v>
      </c>
      <c r="S26" s="116">
        <f>IFERROR(INDEX(Minutes_by_use_case!$C$2:$C$9,MATCH($B26,Minutes_by_use_case!$A$2:$A$9,0)),"-")</f>
        <v>33739.333333333336</v>
      </c>
      <c r="T26" s="116">
        <f>IFERROR(INDEX(Minutes_by_use_case!$C$2:$C$9,MATCH($B26,Minutes_by_use_case!$A$2:$A$9,0)),"-")</f>
        <v>33739.333333333336</v>
      </c>
      <c r="U26" s="116">
        <f>IFERROR(INDEX(Minutes_by_use_case!$C$2:$C$9,MATCH($B26,Minutes_by_use_case!$A$2:$A$9,0)),"-")</f>
        <v>33739.333333333336</v>
      </c>
      <c r="V26" s="116">
        <f>IFERROR(INDEX(Minutes_by_use_case!$C$2:$C$9,MATCH($B26,Minutes_by_use_case!$A$2:$A$9,0)),"-")</f>
        <v>33739.333333333336</v>
      </c>
      <c r="W26" s="116">
        <f>IFERROR(INDEX(Minutes_by_use_case!$C$2:$C$9,MATCH($B26,Minutes_by_use_case!$A$2:$A$9,0)),"-")</f>
        <v>33739.333333333336</v>
      </c>
    </row>
    <row r="27" spans="1:23" x14ac:dyDescent="0.25">
      <c r="A27" s="44" t="s">
        <v>43</v>
      </c>
      <c r="B27" s="44" t="s">
        <v>56</v>
      </c>
      <c r="C27" s="122"/>
      <c r="D27" s="116">
        <f>IFERROR(INDEX(Minutes_by_use_case!$C$2:$C$9,MATCH($B27,Minutes_by_use_case!$A$2:$A$9,0)),"-")</f>
        <v>66700.388888888891</v>
      </c>
      <c r="E27" s="116">
        <f>IFERROR(INDEX(Minutes_by_use_case!$C$2:$C$9,MATCH($B27,Minutes_by_use_case!$A$2:$A$9,0)),"-")</f>
        <v>66700.388888888891</v>
      </c>
      <c r="F27" s="116">
        <f>IFERROR(INDEX(Minutes_by_use_case!$C$2:$C$9,MATCH($B27,Minutes_by_use_case!$A$2:$A$9,0)),"-")</f>
        <v>66700.388888888891</v>
      </c>
      <c r="G27" s="116">
        <f>IFERROR(INDEX(Minutes_by_use_case!$C$2:$C$9,MATCH($B27,Minutes_by_use_case!$A$2:$A$9,0)),"-")</f>
        <v>66700.388888888891</v>
      </c>
      <c r="H27" s="116">
        <f>IFERROR(INDEX(Minutes_by_use_case!$C$2:$C$9,MATCH($B27,Minutes_by_use_case!$A$2:$A$9,0)),"-")</f>
        <v>66700.388888888891</v>
      </c>
      <c r="I27" s="116">
        <f>IFERROR(INDEX(Minutes_by_use_case!$C$2:$C$9,MATCH($B27,Minutes_by_use_case!$A$2:$A$9,0)),"-")</f>
        <v>66700.388888888891</v>
      </c>
      <c r="J27" s="116">
        <f>IFERROR(INDEX(Minutes_by_use_case!$C$2:$C$9,MATCH($B27,Minutes_by_use_case!$A$2:$A$9,0)),"-")</f>
        <v>66700.388888888891</v>
      </c>
      <c r="K27" s="116">
        <f>IFERROR(INDEX(Minutes_by_use_case!$C$2:$C$9,MATCH($B27,Minutes_by_use_case!$A$2:$A$9,0)),"-")</f>
        <v>66700.388888888891</v>
      </c>
      <c r="L27" s="116">
        <f>IFERROR(INDEX(Minutes_by_use_case!$C$2:$C$9,MATCH($B27,Minutes_by_use_case!$A$2:$A$9,0)),"-")</f>
        <v>66700.388888888891</v>
      </c>
      <c r="M27" s="116">
        <f>IFERROR(INDEX(Minutes_by_use_case!$C$2:$C$9,MATCH($B27,Minutes_by_use_case!$A$2:$A$9,0)),"-")</f>
        <v>66700.388888888891</v>
      </c>
      <c r="N27" s="116">
        <f>IFERROR(INDEX(Minutes_by_use_case!$C$2:$C$9,MATCH($B27,Minutes_by_use_case!$A$2:$A$9,0)),"-")</f>
        <v>66700.388888888891</v>
      </c>
      <c r="O27" s="116">
        <f>IFERROR(INDEX(Minutes_by_use_case!$C$2:$C$9,MATCH($B27,Minutes_by_use_case!$A$2:$A$9,0)),"-")</f>
        <v>66700.388888888891</v>
      </c>
      <c r="P27" s="116">
        <f>IFERROR(INDEX(Minutes_by_use_case!$C$2:$C$9,MATCH($B27,Minutes_by_use_case!$A$2:$A$9,0)),"-")</f>
        <v>66700.388888888891</v>
      </c>
      <c r="Q27" s="116">
        <f>IFERROR(INDEX(Minutes_by_use_case!$C$2:$C$9,MATCH($B27,Minutes_by_use_case!$A$2:$A$9,0)),"-")</f>
        <v>66700.388888888891</v>
      </c>
      <c r="R27" s="116">
        <f>IFERROR(INDEX(Minutes_by_use_case!$C$2:$C$9,MATCH($B27,Minutes_by_use_case!$A$2:$A$9,0)),"-")</f>
        <v>66700.388888888891</v>
      </c>
      <c r="S27" s="116">
        <f>IFERROR(INDEX(Minutes_by_use_case!$C$2:$C$9,MATCH($B27,Minutes_by_use_case!$A$2:$A$9,0)),"-")</f>
        <v>66700.388888888891</v>
      </c>
      <c r="T27" s="116">
        <f>IFERROR(INDEX(Minutes_by_use_case!$C$2:$C$9,MATCH($B27,Minutes_by_use_case!$A$2:$A$9,0)),"-")</f>
        <v>66700.388888888891</v>
      </c>
      <c r="U27" s="116">
        <f>IFERROR(INDEX(Minutes_by_use_case!$C$2:$C$9,MATCH($B27,Minutes_by_use_case!$A$2:$A$9,0)),"-")</f>
        <v>66700.388888888891</v>
      </c>
      <c r="V27" s="116">
        <f>IFERROR(INDEX(Minutes_by_use_case!$C$2:$C$9,MATCH($B27,Minutes_by_use_case!$A$2:$A$9,0)),"-")</f>
        <v>66700.388888888891</v>
      </c>
      <c r="W27" s="116">
        <f>IFERROR(INDEX(Minutes_by_use_case!$C$2:$C$9,MATCH($B27,Minutes_by_use_case!$A$2:$A$9,0)),"-")</f>
        <v>66700.388888888891</v>
      </c>
    </row>
    <row r="28" spans="1:23" x14ac:dyDescent="0.25">
      <c r="A28" s="44" t="s">
        <v>77</v>
      </c>
      <c r="B28" s="44" t="s">
        <v>56</v>
      </c>
      <c r="C28" s="122"/>
      <c r="D28" s="116">
        <f>IFERROR(INDEX(Minutes_by_use_case!$C$2:$C$9,MATCH($B28,Minutes_by_use_case!$A$2:$A$9,0)),"-")</f>
        <v>66700.388888888891</v>
      </c>
      <c r="E28" s="116">
        <f>IFERROR(INDEX(Minutes_by_use_case!$C$2:$C$9,MATCH($B28,Minutes_by_use_case!$A$2:$A$9,0)),"-")</f>
        <v>66700.388888888891</v>
      </c>
      <c r="F28" s="116">
        <f>IFERROR(INDEX(Minutes_by_use_case!$C$2:$C$9,MATCH($B28,Minutes_by_use_case!$A$2:$A$9,0)),"-")</f>
        <v>66700.388888888891</v>
      </c>
      <c r="G28" s="116">
        <f>IFERROR(INDEX(Minutes_by_use_case!$C$2:$C$9,MATCH($B28,Minutes_by_use_case!$A$2:$A$9,0)),"-")</f>
        <v>66700.388888888891</v>
      </c>
      <c r="H28" s="116">
        <f>IFERROR(INDEX(Minutes_by_use_case!$C$2:$C$9,MATCH($B28,Minutes_by_use_case!$A$2:$A$9,0)),"-")</f>
        <v>66700.388888888891</v>
      </c>
      <c r="I28" s="116">
        <f>IFERROR(INDEX(Minutes_by_use_case!$C$2:$C$9,MATCH($B28,Minutes_by_use_case!$A$2:$A$9,0)),"-")</f>
        <v>66700.388888888891</v>
      </c>
      <c r="J28" s="116">
        <f>IFERROR(INDEX(Minutes_by_use_case!$C$2:$C$9,MATCH($B28,Minutes_by_use_case!$A$2:$A$9,0)),"-")</f>
        <v>66700.388888888891</v>
      </c>
      <c r="K28" s="116">
        <f>IFERROR(INDEX(Minutes_by_use_case!$C$2:$C$9,MATCH($B28,Minutes_by_use_case!$A$2:$A$9,0)),"-")</f>
        <v>66700.388888888891</v>
      </c>
      <c r="L28" s="116">
        <f>IFERROR(INDEX(Minutes_by_use_case!$C$2:$C$9,MATCH($B28,Minutes_by_use_case!$A$2:$A$9,0)),"-")</f>
        <v>66700.388888888891</v>
      </c>
      <c r="M28" s="116">
        <f>IFERROR(INDEX(Minutes_by_use_case!$C$2:$C$9,MATCH($B28,Minutes_by_use_case!$A$2:$A$9,0)),"-")</f>
        <v>66700.388888888891</v>
      </c>
      <c r="N28" s="116">
        <f>IFERROR(INDEX(Minutes_by_use_case!$C$2:$C$9,MATCH($B28,Minutes_by_use_case!$A$2:$A$9,0)),"-")</f>
        <v>66700.388888888891</v>
      </c>
      <c r="O28" s="116">
        <f>IFERROR(INDEX(Minutes_by_use_case!$C$2:$C$9,MATCH($B28,Minutes_by_use_case!$A$2:$A$9,0)),"-")</f>
        <v>66700.388888888891</v>
      </c>
      <c r="P28" s="116">
        <f>IFERROR(INDEX(Minutes_by_use_case!$C$2:$C$9,MATCH($B28,Minutes_by_use_case!$A$2:$A$9,0)),"-")</f>
        <v>66700.388888888891</v>
      </c>
      <c r="Q28" s="116">
        <f>IFERROR(INDEX(Minutes_by_use_case!$C$2:$C$9,MATCH($B28,Minutes_by_use_case!$A$2:$A$9,0)),"-")</f>
        <v>66700.388888888891</v>
      </c>
      <c r="R28" s="116">
        <f>IFERROR(INDEX(Minutes_by_use_case!$C$2:$C$9,MATCH($B28,Minutes_by_use_case!$A$2:$A$9,0)),"-")</f>
        <v>66700.388888888891</v>
      </c>
      <c r="S28" s="116">
        <f>IFERROR(INDEX(Minutes_by_use_case!$C$2:$C$9,MATCH($B28,Minutes_by_use_case!$A$2:$A$9,0)),"-")</f>
        <v>66700.388888888891</v>
      </c>
      <c r="T28" s="116">
        <f>IFERROR(INDEX(Minutes_by_use_case!$C$2:$C$9,MATCH($B28,Minutes_by_use_case!$A$2:$A$9,0)),"-")</f>
        <v>66700.388888888891</v>
      </c>
      <c r="U28" s="116">
        <f>IFERROR(INDEX(Minutes_by_use_case!$C$2:$C$9,MATCH($B28,Minutes_by_use_case!$A$2:$A$9,0)),"-")</f>
        <v>66700.388888888891</v>
      </c>
      <c r="V28" s="116">
        <f>IFERROR(INDEX(Minutes_by_use_case!$C$2:$C$9,MATCH($B28,Minutes_by_use_case!$A$2:$A$9,0)),"-")</f>
        <v>66700.388888888891</v>
      </c>
      <c r="W28" s="116">
        <f>IFERROR(INDEX(Minutes_by_use_case!$C$2:$C$9,MATCH($B28,Minutes_by_use_case!$A$2:$A$9,0)),"-")</f>
        <v>66700.388888888891</v>
      </c>
    </row>
    <row r="29" spans="1:23" x14ac:dyDescent="0.25">
      <c r="A29" s="44" t="s">
        <v>44</v>
      </c>
      <c r="B29" s="44" t="s">
        <v>56</v>
      </c>
      <c r="C29" s="122"/>
      <c r="D29" s="116">
        <f>IFERROR(INDEX(Minutes_by_use_case!$C$2:$C$9,MATCH($B29,Minutes_by_use_case!$A$2:$A$9,0)),"-")</f>
        <v>66700.388888888891</v>
      </c>
      <c r="E29" s="116">
        <f>IFERROR(INDEX(Minutes_by_use_case!$C$2:$C$9,MATCH($B29,Minutes_by_use_case!$A$2:$A$9,0)),"-")</f>
        <v>66700.388888888891</v>
      </c>
      <c r="F29" s="116">
        <f>IFERROR(INDEX(Minutes_by_use_case!$C$2:$C$9,MATCH($B29,Minutes_by_use_case!$A$2:$A$9,0)),"-")</f>
        <v>66700.388888888891</v>
      </c>
      <c r="G29" s="116">
        <f>IFERROR(INDEX(Minutes_by_use_case!$C$2:$C$9,MATCH($B29,Minutes_by_use_case!$A$2:$A$9,0)),"-")</f>
        <v>66700.388888888891</v>
      </c>
      <c r="H29" s="116">
        <f>IFERROR(INDEX(Minutes_by_use_case!$C$2:$C$9,MATCH($B29,Minutes_by_use_case!$A$2:$A$9,0)),"-")</f>
        <v>66700.388888888891</v>
      </c>
      <c r="I29" s="116">
        <f>IFERROR(INDEX(Minutes_by_use_case!$C$2:$C$9,MATCH($B29,Minutes_by_use_case!$A$2:$A$9,0)),"-")</f>
        <v>66700.388888888891</v>
      </c>
      <c r="J29" s="116">
        <f>IFERROR(INDEX(Minutes_by_use_case!$C$2:$C$9,MATCH($B29,Minutes_by_use_case!$A$2:$A$9,0)),"-")</f>
        <v>66700.388888888891</v>
      </c>
      <c r="K29" s="116">
        <f>IFERROR(INDEX(Minutes_by_use_case!$C$2:$C$9,MATCH($B29,Minutes_by_use_case!$A$2:$A$9,0)),"-")</f>
        <v>66700.388888888891</v>
      </c>
      <c r="L29" s="116">
        <f>IFERROR(INDEX(Minutes_by_use_case!$C$2:$C$9,MATCH($B29,Minutes_by_use_case!$A$2:$A$9,0)),"-")</f>
        <v>66700.388888888891</v>
      </c>
      <c r="M29" s="116">
        <f>IFERROR(INDEX(Minutes_by_use_case!$C$2:$C$9,MATCH($B29,Minutes_by_use_case!$A$2:$A$9,0)),"-")</f>
        <v>66700.388888888891</v>
      </c>
      <c r="N29" s="116">
        <f>IFERROR(INDEX(Minutes_by_use_case!$C$2:$C$9,MATCH($B29,Minutes_by_use_case!$A$2:$A$9,0)),"-")</f>
        <v>66700.388888888891</v>
      </c>
      <c r="O29" s="116">
        <f>IFERROR(INDEX(Minutes_by_use_case!$C$2:$C$9,MATCH($B29,Minutes_by_use_case!$A$2:$A$9,0)),"-")</f>
        <v>66700.388888888891</v>
      </c>
      <c r="P29" s="116">
        <f>IFERROR(INDEX(Minutes_by_use_case!$C$2:$C$9,MATCH($B29,Minutes_by_use_case!$A$2:$A$9,0)),"-")</f>
        <v>66700.388888888891</v>
      </c>
      <c r="Q29" s="116">
        <f>IFERROR(INDEX(Minutes_by_use_case!$C$2:$C$9,MATCH($B29,Minutes_by_use_case!$A$2:$A$9,0)),"-")</f>
        <v>66700.388888888891</v>
      </c>
      <c r="R29" s="116">
        <f>IFERROR(INDEX(Minutes_by_use_case!$C$2:$C$9,MATCH($B29,Minutes_by_use_case!$A$2:$A$9,0)),"-")</f>
        <v>66700.388888888891</v>
      </c>
      <c r="S29" s="116">
        <f>IFERROR(INDEX(Minutes_by_use_case!$C$2:$C$9,MATCH($B29,Minutes_by_use_case!$A$2:$A$9,0)),"-")</f>
        <v>66700.388888888891</v>
      </c>
      <c r="T29" s="116">
        <f>IFERROR(INDEX(Minutes_by_use_case!$C$2:$C$9,MATCH($B29,Minutes_by_use_case!$A$2:$A$9,0)),"-")</f>
        <v>66700.388888888891</v>
      </c>
      <c r="U29" s="116">
        <f>IFERROR(INDEX(Minutes_by_use_case!$C$2:$C$9,MATCH($B29,Minutes_by_use_case!$A$2:$A$9,0)),"-")</f>
        <v>66700.388888888891</v>
      </c>
      <c r="V29" s="116">
        <f>IFERROR(INDEX(Minutes_by_use_case!$C$2:$C$9,MATCH($B29,Minutes_by_use_case!$A$2:$A$9,0)),"-")</f>
        <v>66700.388888888891</v>
      </c>
      <c r="W29" s="116">
        <f>IFERROR(INDEX(Minutes_by_use_case!$C$2:$C$9,MATCH($B29,Minutes_by_use_case!$A$2:$A$9,0)),"-")</f>
        <v>66700.388888888891</v>
      </c>
    </row>
    <row r="30" spans="1:23" x14ac:dyDescent="0.25">
      <c r="A30" s="44" t="s">
        <v>45</v>
      </c>
      <c r="B30" s="44" t="s">
        <v>58</v>
      </c>
      <c r="C30" s="122"/>
      <c r="D30" s="116">
        <f>IFERROR(INDEX(Minutes_by_use_case!$C$2:$C$9,MATCH($B30,Minutes_by_use_case!$A$2:$A$9,0)),"-")</f>
        <v>114879</v>
      </c>
      <c r="E30" s="116">
        <f>IFERROR(INDEX(Minutes_by_use_case!$C$2:$C$9,MATCH($B30,Minutes_by_use_case!$A$2:$A$9,0)),"-")</f>
        <v>114879</v>
      </c>
      <c r="F30" s="116">
        <f>IFERROR(INDEX(Minutes_by_use_case!$C$2:$C$9,MATCH($B30,Minutes_by_use_case!$A$2:$A$9,0)),"-")</f>
        <v>114879</v>
      </c>
      <c r="G30" s="116">
        <f>IFERROR(INDEX(Minutes_by_use_case!$C$2:$C$9,MATCH($B30,Minutes_by_use_case!$A$2:$A$9,0)),"-")</f>
        <v>114879</v>
      </c>
      <c r="H30" s="116">
        <f>IFERROR(INDEX(Minutes_by_use_case!$C$2:$C$9,MATCH($B30,Minutes_by_use_case!$A$2:$A$9,0)),"-")</f>
        <v>114879</v>
      </c>
      <c r="I30" s="116">
        <f>IFERROR(INDEX(Minutes_by_use_case!$C$2:$C$9,MATCH($B30,Minutes_by_use_case!$A$2:$A$9,0)),"-")</f>
        <v>114879</v>
      </c>
      <c r="J30" s="116">
        <f>IFERROR(INDEX(Minutes_by_use_case!$C$2:$C$9,MATCH($B30,Minutes_by_use_case!$A$2:$A$9,0)),"-")</f>
        <v>114879</v>
      </c>
      <c r="K30" s="116">
        <f>IFERROR(INDEX(Minutes_by_use_case!$C$2:$C$9,MATCH($B30,Minutes_by_use_case!$A$2:$A$9,0)),"-")</f>
        <v>114879</v>
      </c>
      <c r="L30" s="116">
        <f>IFERROR(INDEX(Minutes_by_use_case!$C$2:$C$9,MATCH($B30,Minutes_by_use_case!$A$2:$A$9,0)),"-")</f>
        <v>114879</v>
      </c>
      <c r="M30" s="116">
        <f>IFERROR(INDEX(Minutes_by_use_case!$C$2:$C$9,MATCH($B30,Minutes_by_use_case!$A$2:$A$9,0)),"-")</f>
        <v>114879</v>
      </c>
      <c r="N30" s="116">
        <f>IFERROR(INDEX(Minutes_by_use_case!$C$2:$C$9,MATCH($B30,Minutes_by_use_case!$A$2:$A$9,0)),"-")</f>
        <v>114879</v>
      </c>
      <c r="O30" s="116">
        <f>IFERROR(INDEX(Minutes_by_use_case!$C$2:$C$9,MATCH($B30,Minutes_by_use_case!$A$2:$A$9,0)),"-")</f>
        <v>114879</v>
      </c>
      <c r="P30" s="116">
        <f>IFERROR(INDEX(Minutes_by_use_case!$C$2:$C$9,MATCH($B30,Minutes_by_use_case!$A$2:$A$9,0)),"-")</f>
        <v>114879</v>
      </c>
      <c r="Q30" s="116">
        <f>IFERROR(INDEX(Minutes_by_use_case!$C$2:$C$9,MATCH($B30,Minutes_by_use_case!$A$2:$A$9,0)),"-")</f>
        <v>114879</v>
      </c>
      <c r="R30" s="116">
        <f>IFERROR(INDEX(Minutes_by_use_case!$C$2:$C$9,MATCH($B30,Minutes_by_use_case!$A$2:$A$9,0)),"-")</f>
        <v>114879</v>
      </c>
      <c r="S30" s="116">
        <f>IFERROR(INDEX(Minutes_by_use_case!$C$2:$C$9,MATCH($B30,Minutes_by_use_case!$A$2:$A$9,0)),"-")</f>
        <v>114879</v>
      </c>
      <c r="T30" s="116">
        <f>IFERROR(INDEX(Minutes_by_use_case!$C$2:$C$9,MATCH($B30,Minutes_by_use_case!$A$2:$A$9,0)),"-")</f>
        <v>114879</v>
      </c>
      <c r="U30" s="116">
        <f>IFERROR(INDEX(Minutes_by_use_case!$C$2:$C$9,MATCH($B30,Minutes_by_use_case!$A$2:$A$9,0)),"-")</f>
        <v>114879</v>
      </c>
      <c r="V30" s="116">
        <f>IFERROR(INDEX(Minutes_by_use_case!$C$2:$C$9,MATCH($B30,Minutes_by_use_case!$A$2:$A$9,0)),"-")</f>
        <v>114879</v>
      </c>
      <c r="W30" s="116">
        <f>IFERROR(INDEX(Minutes_by_use_case!$C$2:$C$9,MATCH($B30,Minutes_by_use_case!$A$2:$A$9,0)),"-")</f>
        <v>114879</v>
      </c>
    </row>
    <row r="31" spans="1:23" x14ac:dyDescent="0.25">
      <c r="A31" s="44" t="s">
        <v>69</v>
      </c>
      <c r="B31" s="44" t="s">
        <v>58</v>
      </c>
      <c r="C31" s="122"/>
      <c r="D31" s="116">
        <f>IFERROR(INDEX(Minutes_by_use_case!$C$2:$C$9,MATCH($B31,Minutes_by_use_case!$A$2:$A$9,0)),"-")</f>
        <v>114879</v>
      </c>
      <c r="E31" s="116">
        <f>IFERROR(INDEX(Minutes_by_use_case!$C$2:$C$9,MATCH($B31,Minutes_by_use_case!$A$2:$A$9,0)),"-")</f>
        <v>114879</v>
      </c>
      <c r="F31" s="116">
        <f>IFERROR(INDEX(Minutes_by_use_case!$C$2:$C$9,MATCH($B31,Minutes_by_use_case!$A$2:$A$9,0)),"-")</f>
        <v>114879</v>
      </c>
      <c r="G31" s="116">
        <f>IFERROR(INDEX(Minutes_by_use_case!$C$2:$C$9,MATCH($B31,Minutes_by_use_case!$A$2:$A$9,0)),"-")</f>
        <v>114879</v>
      </c>
      <c r="H31" s="116">
        <f>IFERROR(INDEX(Minutes_by_use_case!$C$2:$C$9,MATCH($B31,Minutes_by_use_case!$A$2:$A$9,0)),"-")</f>
        <v>114879</v>
      </c>
      <c r="I31" s="116">
        <f>IFERROR(INDEX(Minutes_by_use_case!$C$2:$C$9,MATCH($B31,Minutes_by_use_case!$A$2:$A$9,0)),"-")</f>
        <v>114879</v>
      </c>
      <c r="J31" s="116">
        <f>IFERROR(INDEX(Minutes_by_use_case!$C$2:$C$9,MATCH($B31,Minutes_by_use_case!$A$2:$A$9,0)),"-")</f>
        <v>114879</v>
      </c>
      <c r="K31" s="116">
        <f>IFERROR(INDEX(Minutes_by_use_case!$C$2:$C$9,MATCH($B31,Minutes_by_use_case!$A$2:$A$9,0)),"-")</f>
        <v>114879</v>
      </c>
      <c r="L31" s="116">
        <f>IFERROR(INDEX(Minutes_by_use_case!$C$2:$C$9,MATCH($B31,Minutes_by_use_case!$A$2:$A$9,0)),"-")</f>
        <v>114879</v>
      </c>
      <c r="M31" s="116">
        <f>IFERROR(INDEX(Minutes_by_use_case!$C$2:$C$9,MATCH($B31,Minutes_by_use_case!$A$2:$A$9,0)),"-")</f>
        <v>114879</v>
      </c>
      <c r="N31" s="116">
        <f>IFERROR(INDEX(Minutes_by_use_case!$C$2:$C$9,MATCH($B31,Minutes_by_use_case!$A$2:$A$9,0)),"-")</f>
        <v>114879</v>
      </c>
      <c r="O31" s="116">
        <f>IFERROR(INDEX(Minutes_by_use_case!$C$2:$C$9,MATCH($B31,Minutes_by_use_case!$A$2:$A$9,0)),"-")</f>
        <v>114879</v>
      </c>
      <c r="P31" s="116">
        <f>IFERROR(INDEX(Minutes_by_use_case!$C$2:$C$9,MATCH($B31,Minutes_by_use_case!$A$2:$A$9,0)),"-")</f>
        <v>114879</v>
      </c>
      <c r="Q31" s="116">
        <f>IFERROR(INDEX(Minutes_by_use_case!$C$2:$C$9,MATCH($B31,Minutes_by_use_case!$A$2:$A$9,0)),"-")</f>
        <v>114879</v>
      </c>
      <c r="R31" s="116">
        <f>IFERROR(INDEX(Minutes_by_use_case!$C$2:$C$9,MATCH($B31,Minutes_by_use_case!$A$2:$A$9,0)),"-")</f>
        <v>114879</v>
      </c>
      <c r="S31" s="116">
        <f>IFERROR(INDEX(Minutes_by_use_case!$C$2:$C$9,MATCH($B31,Minutes_by_use_case!$A$2:$A$9,0)),"-")</f>
        <v>114879</v>
      </c>
      <c r="T31" s="116">
        <f>IFERROR(INDEX(Minutes_by_use_case!$C$2:$C$9,MATCH($B31,Minutes_by_use_case!$A$2:$A$9,0)),"-")</f>
        <v>114879</v>
      </c>
      <c r="U31" s="116">
        <f>IFERROR(INDEX(Minutes_by_use_case!$C$2:$C$9,MATCH($B31,Minutes_by_use_case!$A$2:$A$9,0)),"-")</f>
        <v>114879</v>
      </c>
      <c r="V31" s="116">
        <f>IFERROR(INDEX(Minutes_by_use_case!$C$2:$C$9,MATCH($B31,Minutes_by_use_case!$A$2:$A$9,0)),"-")</f>
        <v>114879</v>
      </c>
      <c r="W31" s="116">
        <f>IFERROR(INDEX(Minutes_by_use_case!$C$2:$C$9,MATCH($B31,Minutes_by_use_case!$A$2:$A$9,0)),"-")</f>
        <v>114879</v>
      </c>
    </row>
    <row r="32" spans="1:23" x14ac:dyDescent="0.25">
      <c r="A32" s="44" t="s">
        <v>46</v>
      </c>
      <c r="B32" s="44" t="s">
        <v>63</v>
      </c>
      <c r="C32" s="122"/>
      <c r="D32" s="116" t="str">
        <f>IFERROR(INDEX(Minutes_by_use_case!$C$2:$C$9,MATCH($B32,Minutes_by_use_case!$A$2:$A$9,0)),"-")</f>
        <v>-</v>
      </c>
      <c r="E32" s="116" t="str">
        <f>IFERROR(INDEX(Minutes_by_use_case!$C$2:$C$9,MATCH($B32,Minutes_by_use_case!$A$2:$A$9,0)),"-")</f>
        <v>-</v>
      </c>
      <c r="F32" s="116" t="str">
        <f>IFERROR(INDEX(Minutes_by_use_case!$C$2:$C$9,MATCH($B32,Minutes_by_use_case!$A$2:$A$9,0)),"-")</f>
        <v>-</v>
      </c>
      <c r="G32" s="116" t="str">
        <f>IFERROR(INDEX(Minutes_by_use_case!$C$2:$C$9,MATCH($B32,Minutes_by_use_case!$A$2:$A$9,0)),"-")</f>
        <v>-</v>
      </c>
      <c r="H32" s="116" t="str">
        <f>IFERROR(INDEX(Minutes_by_use_case!$C$2:$C$9,MATCH($B32,Minutes_by_use_case!$A$2:$A$9,0)),"-")</f>
        <v>-</v>
      </c>
      <c r="I32" s="116" t="str">
        <f>IFERROR(INDEX(Minutes_by_use_case!$C$2:$C$9,MATCH($B32,Minutes_by_use_case!$A$2:$A$9,0)),"-")</f>
        <v>-</v>
      </c>
      <c r="J32" s="116" t="str">
        <f>IFERROR(INDEX(Minutes_by_use_case!$C$2:$C$9,MATCH($B32,Minutes_by_use_case!$A$2:$A$9,0)),"-")</f>
        <v>-</v>
      </c>
      <c r="K32" s="116" t="str">
        <f>IFERROR(INDEX(Minutes_by_use_case!$C$2:$C$9,MATCH($B32,Minutes_by_use_case!$A$2:$A$9,0)),"-")</f>
        <v>-</v>
      </c>
      <c r="L32" s="116" t="str">
        <f>IFERROR(INDEX(Minutes_by_use_case!$C$2:$C$9,MATCH($B32,Minutes_by_use_case!$A$2:$A$9,0)),"-")</f>
        <v>-</v>
      </c>
      <c r="M32" s="116" t="str">
        <f>IFERROR(INDEX(Minutes_by_use_case!$C$2:$C$9,MATCH($B32,Minutes_by_use_case!$A$2:$A$9,0)),"-")</f>
        <v>-</v>
      </c>
      <c r="N32" s="116" t="str">
        <f>IFERROR(INDEX(Minutes_by_use_case!$C$2:$C$9,MATCH($B32,Minutes_by_use_case!$A$2:$A$9,0)),"-")</f>
        <v>-</v>
      </c>
      <c r="O32" s="116" t="str">
        <f>IFERROR(INDEX(Minutes_by_use_case!$C$2:$C$9,MATCH($B32,Minutes_by_use_case!$A$2:$A$9,0)),"-")</f>
        <v>-</v>
      </c>
      <c r="P32" s="116" t="str">
        <f>IFERROR(INDEX(Minutes_by_use_case!$C$2:$C$9,MATCH($B32,Minutes_by_use_case!$A$2:$A$9,0)),"-")</f>
        <v>-</v>
      </c>
      <c r="Q32" s="116" t="str">
        <f>IFERROR(INDEX(Minutes_by_use_case!$C$2:$C$9,MATCH($B32,Minutes_by_use_case!$A$2:$A$9,0)),"-")</f>
        <v>-</v>
      </c>
      <c r="R32" s="116" t="str">
        <f>IFERROR(INDEX(Minutes_by_use_case!$C$2:$C$9,MATCH($B32,Minutes_by_use_case!$A$2:$A$9,0)),"-")</f>
        <v>-</v>
      </c>
      <c r="S32" s="116" t="str">
        <f>IFERROR(INDEX(Minutes_by_use_case!$C$2:$C$9,MATCH($B32,Minutes_by_use_case!$A$2:$A$9,0)),"-")</f>
        <v>-</v>
      </c>
      <c r="T32" s="116" t="str">
        <f>IFERROR(INDEX(Minutes_by_use_case!$C$2:$C$9,MATCH($B32,Minutes_by_use_case!$A$2:$A$9,0)),"-")</f>
        <v>-</v>
      </c>
      <c r="U32" s="116" t="str">
        <f>IFERROR(INDEX(Minutes_by_use_case!$C$2:$C$9,MATCH($B32,Minutes_by_use_case!$A$2:$A$9,0)),"-")</f>
        <v>-</v>
      </c>
      <c r="V32" s="116" t="str">
        <f>IFERROR(INDEX(Minutes_by_use_case!$C$2:$C$9,MATCH($B32,Minutes_by_use_case!$A$2:$A$9,0)),"-")</f>
        <v>-</v>
      </c>
      <c r="W32" s="116" t="str">
        <f>IFERROR(INDEX(Minutes_by_use_case!$C$2:$C$9,MATCH($B32,Minutes_by_use_case!$A$2:$A$9,0)),"-")</f>
        <v>-</v>
      </c>
    </row>
    <row r="33" spans="1:23" x14ac:dyDescent="0.25">
      <c r="A33" s="44" t="s">
        <v>47</v>
      </c>
      <c r="B33" s="44" t="s">
        <v>63</v>
      </c>
      <c r="C33" s="122"/>
      <c r="D33" s="116" t="str">
        <f>IFERROR(INDEX(Minutes_by_use_case!$C$2:$C$9,MATCH($B33,Minutes_by_use_case!$A$2:$A$9,0)),"-")</f>
        <v>-</v>
      </c>
      <c r="E33" s="116" t="str">
        <f>IFERROR(INDEX(Minutes_by_use_case!$C$2:$C$9,MATCH($B33,Minutes_by_use_case!$A$2:$A$9,0)),"-")</f>
        <v>-</v>
      </c>
      <c r="F33" s="116" t="str">
        <f>IFERROR(INDEX(Minutes_by_use_case!$C$2:$C$9,MATCH($B33,Minutes_by_use_case!$A$2:$A$9,0)),"-")</f>
        <v>-</v>
      </c>
      <c r="G33" s="116" t="str">
        <f>IFERROR(INDEX(Minutes_by_use_case!$C$2:$C$9,MATCH($B33,Minutes_by_use_case!$A$2:$A$9,0)),"-")</f>
        <v>-</v>
      </c>
      <c r="H33" s="116" t="str">
        <f>IFERROR(INDEX(Minutes_by_use_case!$C$2:$C$9,MATCH($B33,Minutes_by_use_case!$A$2:$A$9,0)),"-")</f>
        <v>-</v>
      </c>
      <c r="I33" s="116" t="str">
        <f>IFERROR(INDEX(Minutes_by_use_case!$C$2:$C$9,MATCH($B33,Minutes_by_use_case!$A$2:$A$9,0)),"-")</f>
        <v>-</v>
      </c>
      <c r="J33" s="116" t="str">
        <f>IFERROR(INDEX(Minutes_by_use_case!$C$2:$C$9,MATCH($B33,Minutes_by_use_case!$A$2:$A$9,0)),"-")</f>
        <v>-</v>
      </c>
      <c r="K33" s="116" t="str">
        <f>IFERROR(INDEX(Minutes_by_use_case!$C$2:$C$9,MATCH($B33,Minutes_by_use_case!$A$2:$A$9,0)),"-")</f>
        <v>-</v>
      </c>
      <c r="L33" s="116" t="str">
        <f>IFERROR(INDEX(Minutes_by_use_case!$C$2:$C$9,MATCH($B33,Minutes_by_use_case!$A$2:$A$9,0)),"-")</f>
        <v>-</v>
      </c>
      <c r="M33" s="116" t="str">
        <f>IFERROR(INDEX(Minutes_by_use_case!$C$2:$C$9,MATCH($B33,Minutes_by_use_case!$A$2:$A$9,0)),"-")</f>
        <v>-</v>
      </c>
      <c r="N33" s="116" t="str">
        <f>IFERROR(INDEX(Minutes_by_use_case!$C$2:$C$9,MATCH($B33,Minutes_by_use_case!$A$2:$A$9,0)),"-")</f>
        <v>-</v>
      </c>
      <c r="O33" s="116" t="str">
        <f>IFERROR(INDEX(Minutes_by_use_case!$C$2:$C$9,MATCH($B33,Minutes_by_use_case!$A$2:$A$9,0)),"-")</f>
        <v>-</v>
      </c>
      <c r="P33" s="116" t="str">
        <f>IFERROR(INDEX(Minutes_by_use_case!$C$2:$C$9,MATCH($B33,Minutes_by_use_case!$A$2:$A$9,0)),"-")</f>
        <v>-</v>
      </c>
      <c r="Q33" s="116" t="str">
        <f>IFERROR(INDEX(Minutes_by_use_case!$C$2:$C$9,MATCH($B33,Minutes_by_use_case!$A$2:$A$9,0)),"-")</f>
        <v>-</v>
      </c>
      <c r="R33" s="116" t="str">
        <f>IFERROR(INDEX(Minutes_by_use_case!$C$2:$C$9,MATCH($B33,Minutes_by_use_case!$A$2:$A$9,0)),"-")</f>
        <v>-</v>
      </c>
      <c r="S33" s="116" t="str">
        <f>IFERROR(INDEX(Minutes_by_use_case!$C$2:$C$9,MATCH($B33,Minutes_by_use_case!$A$2:$A$9,0)),"-")</f>
        <v>-</v>
      </c>
      <c r="T33" s="116" t="str">
        <f>IFERROR(INDEX(Minutes_by_use_case!$C$2:$C$9,MATCH($B33,Minutes_by_use_case!$A$2:$A$9,0)),"-")</f>
        <v>-</v>
      </c>
      <c r="U33" s="116" t="str">
        <f>IFERROR(INDEX(Minutes_by_use_case!$C$2:$C$9,MATCH($B33,Minutes_by_use_case!$A$2:$A$9,0)),"-")</f>
        <v>-</v>
      </c>
      <c r="V33" s="116" t="str">
        <f>IFERROR(INDEX(Minutes_by_use_case!$C$2:$C$9,MATCH($B33,Minutes_by_use_case!$A$2:$A$9,0)),"-")</f>
        <v>-</v>
      </c>
      <c r="W33" s="116" t="str">
        <f>IFERROR(INDEX(Minutes_by_use_case!$C$2:$C$9,MATCH($B33,Minutes_by_use_case!$A$2:$A$9,0)),"-")</f>
        <v>-</v>
      </c>
    </row>
    <row r="34" spans="1:23" x14ac:dyDescent="0.25">
      <c r="A34" s="44" t="s">
        <v>48</v>
      </c>
      <c r="B34" s="44" t="s">
        <v>56</v>
      </c>
      <c r="C34" s="122"/>
      <c r="D34" s="116">
        <f>IFERROR(INDEX(Minutes_by_use_case!$C$2:$C$9,MATCH($B34,Minutes_by_use_case!$A$2:$A$9,0)),"-")</f>
        <v>66700.388888888891</v>
      </c>
      <c r="E34" s="116">
        <f>IFERROR(INDEX(Minutes_by_use_case!$C$2:$C$9,MATCH($B34,Minutes_by_use_case!$A$2:$A$9,0)),"-")</f>
        <v>66700.388888888891</v>
      </c>
      <c r="F34" s="116">
        <f>IFERROR(INDEX(Minutes_by_use_case!$C$2:$C$9,MATCH($B34,Minutes_by_use_case!$A$2:$A$9,0)),"-")</f>
        <v>66700.388888888891</v>
      </c>
      <c r="G34" s="116">
        <f>IFERROR(INDEX(Minutes_by_use_case!$C$2:$C$9,MATCH($B34,Minutes_by_use_case!$A$2:$A$9,0)),"-")</f>
        <v>66700.388888888891</v>
      </c>
      <c r="H34" s="116">
        <f>IFERROR(INDEX(Minutes_by_use_case!$C$2:$C$9,MATCH($B34,Minutes_by_use_case!$A$2:$A$9,0)),"-")</f>
        <v>66700.388888888891</v>
      </c>
      <c r="I34" s="116">
        <f>IFERROR(INDEX(Minutes_by_use_case!$C$2:$C$9,MATCH($B34,Minutes_by_use_case!$A$2:$A$9,0)),"-")</f>
        <v>66700.388888888891</v>
      </c>
      <c r="J34" s="116">
        <f>IFERROR(INDEX(Minutes_by_use_case!$C$2:$C$9,MATCH($B34,Minutes_by_use_case!$A$2:$A$9,0)),"-")</f>
        <v>66700.388888888891</v>
      </c>
      <c r="K34" s="116">
        <f>IFERROR(INDEX(Minutes_by_use_case!$C$2:$C$9,MATCH($B34,Minutes_by_use_case!$A$2:$A$9,0)),"-")</f>
        <v>66700.388888888891</v>
      </c>
      <c r="L34" s="116">
        <f>IFERROR(INDEX(Minutes_by_use_case!$C$2:$C$9,MATCH($B34,Minutes_by_use_case!$A$2:$A$9,0)),"-")</f>
        <v>66700.388888888891</v>
      </c>
      <c r="M34" s="116">
        <f>IFERROR(INDEX(Minutes_by_use_case!$C$2:$C$9,MATCH($B34,Minutes_by_use_case!$A$2:$A$9,0)),"-")</f>
        <v>66700.388888888891</v>
      </c>
      <c r="N34" s="116">
        <f>IFERROR(INDEX(Minutes_by_use_case!$C$2:$C$9,MATCH($B34,Minutes_by_use_case!$A$2:$A$9,0)),"-")</f>
        <v>66700.388888888891</v>
      </c>
      <c r="O34" s="116">
        <f>IFERROR(INDEX(Minutes_by_use_case!$C$2:$C$9,MATCH($B34,Minutes_by_use_case!$A$2:$A$9,0)),"-")</f>
        <v>66700.388888888891</v>
      </c>
      <c r="P34" s="116">
        <f>IFERROR(INDEX(Minutes_by_use_case!$C$2:$C$9,MATCH($B34,Minutes_by_use_case!$A$2:$A$9,0)),"-")</f>
        <v>66700.388888888891</v>
      </c>
      <c r="Q34" s="116">
        <f>IFERROR(INDEX(Minutes_by_use_case!$C$2:$C$9,MATCH($B34,Minutes_by_use_case!$A$2:$A$9,0)),"-")</f>
        <v>66700.388888888891</v>
      </c>
      <c r="R34" s="116">
        <f>IFERROR(INDEX(Minutes_by_use_case!$C$2:$C$9,MATCH($B34,Minutes_by_use_case!$A$2:$A$9,0)),"-")</f>
        <v>66700.388888888891</v>
      </c>
      <c r="S34" s="116">
        <f>IFERROR(INDEX(Minutes_by_use_case!$C$2:$C$9,MATCH($B34,Minutes_by_use_case!$A$2:$A$9,0)),"-")</f>
        <v>66700.388888888891</v>
      </c>
      <c r="T34" s="116">
        <f>IFERROR(INDEX(Minutes_by_use_case!$C$2:$C$9,MATCH($B34,Minutes_by_use_case!$A$2:$A$9,0)),"-")</f>
        <v>66700.388888888891</v>
      </c>
      <c r="U34" s="116">
        <f>IFERROR(INDEX(Minutes_by_use_case!$C$2:$C$9,MATCH($B34,Minutes_by_use_case!$A$2:$A$9,0)),"-")</f>
        <v>66700.388888888891</v>
      </c>
      <c r="V34" s="116">
        <f>IFERROR(INDEX(Minutes_by_use_case!$C$2:$C$9,MATCH($B34,Minutes_by_use_case!$A$2:$A$9,0)),"-")</f>
        <v>66700.388888888891</v>
      </c>
      <c r="W34" s="116">
        <f>IFERROR(INDEX(Minutes_by_use_case!$C$2:$C$9,MATCH($B34,Minutes_by_use_case!$A$2:$A$9,0)),"-")</f>
        <v>66700.388888888891</v>
      </c>
    </row>
    <row r="35" spans="1:23" x14ac:dyDescent="0.25">
      <c r="A35" s="44" t="s">
        <v>49</v>
      </c>
      <c r="B35" s="44" t="s">
        <v>60</v>
      </c>
      <c r="C35" s="122"/>
      <c r="D35" s="116">
        <f>IFERROR(INDEX(Minutes_by_use_case!$C$2:$C$9,MATCH($B35,Minutes_by_use_case!$A$2:$A$9,0)),"-")</f>
        <v>33739.333333333336</v>
      </c>
      <c r="E35" s="116">
        <f>IFERROR(INDEX(Minutes_by_use_case!$C$2:$C$9,MATCH($B35,Minutes_by_use_case!$A$2:$A$9,0)),"-")</f>
        <v>33739.333333333336</v>
      </c>
      <c r="F35" s="116">
        <f>IFERROR(INDEX(Minutes_by_use_case!$C$2:$C$9,MATCH($B35,Minutes_by_use_case!$A$2:$A$9,0)),"-")</f>
        <v>33739.333333333336</v>
      </c>
      <c r="G35" s="116">
        <f>IFERROR(INDEX(Minutes_by_use_case!$C$2:$C$9,MATCH($B35,Minutes_by_use_case!$A$2:$A$9,0)),"-")</f>
        <v>33739.333333333336</v>
      </c>
      <c r="H35" s="116">
        <f>IFERROR(INDEX(Minutes_by_use_case!$C$2:$C$9,MATCH($B35,Minutes_by_use_case!$A$2:$A$9,0)),"-")</f>
        <v>33739.333333333336</v>
      </c>
      <c r="I35" s="116">
        <f>IFERROR(INDEX(Minutes_by_use_case!$C$2:$C$9,MATCH($B35,Minutes_by_use_case!$A$2:$A$9,0)),"-")</f>
        <v>33739.333333333336</v>
      </c>
      <c r="J35" s="116">
        <f>IFERROR(INDEX(Minutes_by_use_case!$C$2:$C$9,MATCH($B35,Minutes_by_use_case!$A$2:$A$9,0)),"-")</f>
        <v>33739.333333333336</v>
      </c>
      <c r="K35" s="116">
        <f>IFERROR(INDEX(Minutes_by_use_case!$C$2:$C$9,MATCH($B35,Minutes_by_use_case!$A$2:$A$9,0)),"-")</f>
        <v>33739.333333333336</v>
      </c>
      <c r="L35" s="116">
        <f>IFERROR(INDEX(Minutes_by_use_case!$C$2:$C$9,MATCH($B35,Minutes_by_use_case!$A$2:$A$9,0)),"-")</f>
        <v>33739.333333333336</v>
      </c>
      <c r="M35" s="116">
        <f>IFERROR(INDEX(Minutes_by_use_case!$C$2:$C$9,MATCH($B35,Minutes_by_use_case!$A$2:$A$9,0)),"-")</f>
        <v>33739.333333333336</v>
      </c>
      <c r="N35" s="116">
        <f>IFERROR(INDEX(Minutes_by_use_case!$C$2:$C$9,MATCH($B35,Minutes_by_use_case!$A$2:$A$9,0)),"-")</f>
        <v>33739.333333333336</v>
      </c>
      <c r="O35" s="116">
        <f>IFERROR(INDEX(Minutes_by_use_case!$C$2:$C$9,MATCH($B35,Minutes_by_use_case!$A$2:$A$9,0)),"-")</f>
        <v>33739.333333333336</v>
      </c>
      <c r="P35" s="116">
        <f>IFERROR(INDEX(Minutes_by_use_case!$C$2:$C$9,MATCH($B35,Minutes_by_use_case!$A$2:$A$9,0)),"-")</f>
        <v>33739.333333333336</v>
      </c>
      <c r="Q35" s="116">
        <f>IFERROR(INDEX(Minutes_by_use_case!$C$2:$C$9,MATCH($B35,Minutes_by_use_case!$A$2:$A$9,0)),"-")</f>
        <v>33739.333333333336</v>
      </c>
      <c r="R35" s="116">
        <f>IFERROR(INDEX(Minutes_by_use_case!$C$2:$C$9,MATCH($B35,Minutes_by_use_case!$A$2:$A$9,0)),"-")</f>
        <v>33739.333333333336</v>
      </c>
      <c r="S35" s="116">
        <f>IFERROR(INDEX(Minutes_by_use_case!$C$2:$C$9,MATCH($B35,Minutes_by_use_case!$A$2:$A$9,0)),"-")</f>
        <v>33739.333333333336</v>
      </c>
      <c r="T35" s="116">
        <f>IFERROR(INDEX(Minutes_by_use_case!$C$2:$C$9,MATCH($B35,Minutes_by_use_case!$A$2:$A$9,0)),"-")</f>
        <v>33739.333333333336</v>
      </c>
      <c r="U35" s="116">
        <f>IFERROR(INDEX(Minutes_by_use_case!$C$2:$C$9,MATCH($B35,Minutes_by_use_case!$A$2:$A$9,0)),"-")</f>
        <v>33739.333333333336</v>
      </c>
      <c r="V35" s="116">
        <f>IFERROR(INDEX(Minutes_by_use_case!$C$2:$C$9,MATCH($B35,Minutes_by_use_case!$A$2:$A$9,0)),"-")</f>
        <v>33739.333333333336</v>
      </c>
      <c r="W35" s="116">
        <f>IFERROR(INDEX(Minutes_by_use_case!$C$2:$C$9,MATCH($B35,Minutes_by_use_case!$A$2:$A$9,0)),"-")</f>
        <v>33739.333333333336</v>
      </c>
    </row>
    <row r="36" spans="1:23" x14ac:dyDescent="0.25">
      <c r="A36" s="44" t="s">
        <v>78</v>
      </c>
      <c r="B36" s="44" t="s">
        <v>58</v>
      </c>
      <c r="C36" s="122"/>
      <c r="D36" s="116">
        <f>IFERROR(INDEX(Minutes_by_use_case!$C$2:$C$9,MATCH($B36,Minutes_by_use_case!$A$2:$A$9,0)),"-")</f>
        <v>114879</v>
      </c>
      <c r="E36" s="116">
        <f>IFERROR(INDEX(Minutes_by_use_case!$C$2:$C$9,MATCH($B36,Minutes_by_use_case!$A$2:$A$9,0)),"-")</f>
        <v>114879</v>
      </c>
      <c r="F36" s="116">
        <f>IFERROR(INDEX(Minutes_by_use_case!$C$2:$C$9,MATCH($B36,Minutes_by_use_case!$A$2:$A$9,0)),"-")</f>
        <v>114879</v>
      </c>
      <c r="G36" s="116">
        <f>IFERROR(INDEX(Minutes_by_use_case!$C$2:$C$9,MATCH($B36,Minutes_by_use_case!$A$2:$A$9,0)),"-")</f>
        <v>114879</v>
      </c>
      <c r="H36" s="116">
        <f>IFERROR(INDEX(Minutes_by_use_case!$C$2:$C$9,MATCH($B36,Minutes_by_use_case!$A$2:$A$9,0)),"-")</f>
        <v>114879</v>
      </c>
      <c r="I36" s="116">
        <f>IFERROR(INDEX(Minutes_by_use_case!$C$2:$C$9,MATCH($B36,Minutes_by_use_case!$A$2:$A$9,0)),"-")</f>
        <v>114879</v>
      </c>
      <c r="J36" s="116">
        <f>IFERROR(INDEX(Minutes_by_use_case!$C$2:$C$9,MATCH($B36,Minutes_by_use_case!$A$2:$A$9,0)),"-")</f>
        <v>114879</v>
      </c>
      <c r="K36" s="116">
        <f>IFERROR(INDEX(Minutes_by_use_case!$C$2:$C$9,MATCH($B36,Minutes_by_use_case!$A$2:$A$9,0)),"-")</f>
        <v>114879</v>
      </c>
      <c r="L36" s="116">
        <f>IFERROR(INDEX(Minutes_by_use_case!$C$2:$C$9,MATCH($B36,Minutes_by_use_case!$A$2:$A$9,0)),"-")</f>
        <v>114879</v>
      </c>
      <c r="M36" s="116">
        <f>IFERROR(INDEX(Minutes_by_use_case!$C$2:$C$9,MATCH($B36,Minutes_by_use_case!$A$2:$A$9,0)),"-")</f>
        <v>114879</v>
      </c>
      <c r="N36" s="116">
        <f>IFERROR(INDEX(Minutes_by_use_case!$C$2:$C$9,MATCH($B36,Minutes_by_use_case!$A$2:$A$9,0)),"-")</f>
        <v>114879</v>
      </c>
      <c r="O36" s="116">
        <f>IFERROR(INDEX(Minutes_by_use_case!$C$2:$C$9,MATCH($B36,Minutes_by_use_case!$A$2:$A$9,0)),"-")</f>
        <v>114879</v>
      </c>
      <c r="P36" s="116">
        <f>IFERROR(INDEX(Minutes_by_use_case!$C$2:$C$9,MATCH($B36,Minutes_by_use_case!$A$2:$A$9,0)),"-")</f>
        <v>114879</v>
      </c>
      <c r="Q36" s="116">
        <f>IFERROR(INDEX(Minutes_by_use_case!$C$2:$C$9,MATCH($B36,Minutes_by_use_case!$A$2:$A$9,0)),"-")</f>
        <v>114879</v>
      </c>
      <c r="R36" s="116">
        <f>IFERROR(INDEX(Minutes_by_use_case!$C$2:$C$9,MATCH($B36,Minutes_by_use_case!$A$2:$A$9,0)),"-")</f>
        <v>114879</v>
      </c>
      <c r="S36" s="116">
        <f>IFERROR(INDEX(Minutes_by_use_case!$C$2:$C$9,MATCH($B36,Minutes_by_use_case!$A$2:$A$9,0)),"-")</f>
        <v>114879</v>
      </c>
      <c r="T36" s="116">
        <f>IFERROR(INDEX(Minutes_by_use_case!$C$2:$C$9,MATCH($B36,Minutes_by_use_case!$A$2:$A$9,0)),"-")</f>
        <v>114879</v>
      </c>
      <c r="U36" s="116">
        <f>IFERROR(INDEX(Minutes_by_use_case!$C$2:$C$9,MATCH($B36,Minutes_by_use_case!$A$2:$A$9,0)),"-")</f>
        <v>114879</v>
      </c>
      <c r="V36" s="116">
        <f>IFERROR(INDEX(Minutes_by_use_case!$C$2:$C$9,MATCH($B36,Minutes_by_use_case!$A$2:$A$9,0)),"-")</f>
        <v>114879</v>
      </c>
      <c r="W36" s="116">
        <f>IFERROR(INDEX(Minutes_by_use_case!$C$2:$C$9,MATCH($B36,Minutes_by_use_case!$A$2:$A$9,0)),"-")</f>
        <v>114879</v>
      </c>
    </row>
    <row r="37" spans="1:23" x14ac:dyDescent="0.25">
      <c r="A37" s="44" t="s">
        <v>79</v>
      </c>
      <c r="B37" s="44" t="s">
        <v>61</v>
      </c>
      <c r="C37" s="122"/>
      <c r="D37" s="116" t="str">
        <f>IFERROR(INDEX(Minutes_by_use_case!$C$2:$C$9,MATCH($B37,Minutes_by_use_case!$A$2:$A$9,0)),"-")</f>
        <v>-</v>
      </c>
      <c r="E37" s="116" t="str">
        <f>IFERROR(INDEX(Minutes_by_use_case!$C$2:$C$9,MATCH($B37,Minutes_by_use_case!$A$2:$A$9,0)),"-")</f>
        <v>-</v>
      </c>
      <c r="F37" s="116" t="str">
        <f>IFERROR(INDEX(Minutes_by_use_case!$C$2:$C$9,MATCH($B37,Minutes_by_use_case!$A$2:$A$9,0)),"-")</f>
        <v>-</v>
      </c>
      <c r="G37" s="116" t="str">
        <f>IFERROR(INDEX(Minutes_by_use_case!$C$2:$C$9,MATCH($B37,Minutes_by_use_case!$A$2:$A$9,0)),"-")</f>
        <v>-</v>
      </c>
      <c r="H37" s="116" t="str">
        <f>IFERROR(INDEX(Minutes_by_use_case!$C$2:$C$9,MATCH($B37,Minutes_by_use_case!$A$2:$A$9,0)),"-")</f>
        <v>-</v>
      </c>
      <c r="I37" s="116" t="str">
        <f>IFERROR(INDEX(Minutes_by_use_case!$C$2:$C$9,MATCH($B37,Minutes_by_use_case!$A$2:$A$9,0)),"-")</f>
        <v>-</v>
      </c>
      <c r="J37" s="116" t="str">
        <f>IFERROR(INDEX(Minutes_by_use_case!$C$2:$C$9,MATCH($B37,Minutes_by_use_case!$A$2:$A$9,0)),"-")</f>
        <v>-</v>
      </c>
      <c r="K37" s="116" t="str">
        <f>IFERROR(INDEX(Minutes_by_use_case!$C$2:$C$9,MATCH($B37,Minutes_by_use_case!$A$2:$A$9,0)),"-")</f>
        <v>-</v>
      </c>
      <c r="L37" s="116" t="str">
        <f>IFERROR(INDEX(Minutes_by_use_case!$C$2:$C$9,MATCH($B37,Minutes_by_use_case!$A$2:$A$9,0)),"-")</f>
        <v>-</v>
      </c>
      <c r="M37" s="116" t="str">
        <f>IFERROR(INDEX(Minutes_by_use_case!$C$2:$C$9,MATCH($B37,Minutes_by_use_case!$A$2:$A$9,0)),"-")</f>
        <v>-</v>
      </c>
      <c r="N37" s="116" t="str">
        <f>IFERROR(INDEX(Minutes_by_use_case!$C$2:$C$9,MATCH($B37,Minutes_by_use_case!$A$2:$A$9,0)),"-")</f>
        <v>-</v>
      </c>
      <c r="O37" s="116" t="str">
        <f>IFERROR(INDEX(Minutes_by_use_case!$C$2:$C$9,MATCH($B37,Minutes_by_use_case!$A$2:$A$9,0)),"-")</f>
        <v>-</v>
      </c>
      <c r="P37" s="116" t="str">
        <f>IFERROR(INDEX(Minutes_by_use_case!$C$2:$C$9,MATCH($B37,Minutes_by_use_case!$A$2:$A$9,0)),"-")</f>
        <v>-</v>
      </c>
      <c r="Q37" s="116" t="str">
        <f>IFERROR(INDEX(Minutes_by_use_case!$C$2:$C$9,MATCH($B37,Minutes_by_use_case!$A$2:$A$9,0)),"-")</f>
        <v>-</v>
      </c>
      <c r="R37" s="116" t="str">
        <f>IFERROR(INDEX(Minutes_by_use_case!$C$2:$C$9,MATCH($B37,Minutes_by_use_case!$A$2:$A$9,0)),"-")</f>
        <v>-</v>
      </c>
      <c r="S37" s="116" t="str">
        <f>IFERROR(INDEX(Minutes_by_use_case!$C$2:$C$9,MATCH($B37,Minutes_by_use_case!$A$2:$A$9,0)),"-")</f>
        <v>-</v>
      </c>
      <c r="T37" s="116" t="str">
        <f>IFERROR(INDEX(Minutes_by_use_case!$C$2:$C$9,MATCH($B37,Minutes_by_use_case!$A$2:$A$9,0)),"-")</f>
        <v>-</v>
      </c>
      <c r="U37" s="116" t="str">
        <f>IFERROR(INDEX(Minutes_by_use_case!$C$2:$C$9,MATCH($B37,Minutes_by_use_case!$A$2:$A$9,0)),"-")</f>
        <v>-</v>
      </c>
      <c r="V37" s="116" t="str">
        <f>IFERROR(INDEX(Minutes_by_use_case!$C$2:$C$9,MATCH($B37,Minutes_by_use_case!$A$2:$A$9,0)),"-")</f>
        <v>-</v>
      </c>
      <c r="W37" s="116" t="str">
        <f>IFERROR(INDEX(Minutes_by_use_case!$C$2:$C$9,MATCH($B37,Minutes_by_use_case!$A$2:$A$9,0)),"-")</f>
        <v>-</v>
      </c>
    </row>
    <row r="38" spans="1:23" x14ac:dyDescent="0.25">
      <c r="A38" s="44" t="s">
        <v>80</v>
      </c>
      <c r="B38" s="44" t="s">
        <v>56</v>
      </c>
      <c r="C38" s="122"/>
      <c r="D38" s="116">
        <f>IFERROR(INDEX(Minutes_by_use_case!$C$2:$C$9,MATCH($B38,Minutes_by_use_case!$A$2:$A$9,0)),"-")</f>
        <v>66700.388888888891</v>
      </c>
      <c r="E38" s="116">
        <f>IFERROR(INDEX(Minutes_by_use_case!$C$2:$C$9,MATCH($B38,Minutes_by_use_case!$A$2:$A$9,0)),"-")</f>
        <v>66700.388888888891</v>
      </c>
      <c r="F38" s="116">
        <f>IFERROR(INDEX(Minutes_by_use_case!$C$2:$C$9,MATCH($B38,Minutes_by_use_case!$A$2:$A$9,0)),"-")</f>
        <v>66700.388888888891</v>
      </c>
      <c r="G38" s="116">
        <f>IFERROR(INDEX(Minutes_by_use_case!$C$2:$C$9,MATCH($B38,Minutes_by_use_case!$A$2:$A$9,0)),"-")</f>
        <v>66700.388888888891</v>
      </c>
      <c r="H38" s="116">
        <f>IFERROR(INDEX(Minutes_by_use_case!$C$2:$C$9,MATCH($B38,Minutes_by_use_case!$A$2:$A$9,0)),"-")</f>
        <v>66700.388888888891</v>
      </c>
      <c r="I38" s="116">
        <f>IFERROR(INDEX(Minutes_by_use_case!$C$2:$C$9,MATCH($B38,Minutes_by_use_case!$A$2:$A$9,0)),"-")</f>
        <v>66700.388888888891</v>
      </c>
      <c r="J38" s="116">
        <f>IFERROR(INDEX(Minutes_by_use_case!$C$2:$C$9,MATCH($B38,Minutes_by_use_case!$A$2:$A$9,0)),"-")</f>
        <v>66700.388888888891</v>
      </c>
      <c r="K38" s="116">
        <f>IFERROR(INDEX(Minutes_by_use_case!$C$2:$C$9,MATCH($B38,Minutes_by_use_case!$A$2:$A$9,0)),"-")</f>
        <v>66700.388888888891</v>
      </c>
      <c r="L38" s="116">
        <f>IFERROR(INDEX(Minutes_by_use_case!$C$2:$C$9,MATCH($B38,Minutes_by_use_case!$A$2:$A$9,0)),"-")</f>
        <v>66700.388888888891</v>
      </c>
      <c r="M38" s="116">
        <f>IFERROR(INDEX(Minutes_by_use_case!$C$2:$C$9,MATCH($B38,Minutes_by_use_case!$A$2:$A$9,0)),"-")</f>
        <v>66700.388888888891</v>
      </c>
      <c r="N38" s="116">
        <f>IFERROR(INDEX(Minutes_by_use_case!$C$2:$C$9,MATCH($B38,Minutes_by_use_case!$A$2:$A$9,0)),"-")</f>
        <v>66700.388888888891</v>
      </c>
      <c r="O38" s="116">
        <f>IFERROR(INDEX(Minutes_by_use_case!$C$2:$C$9,MATCH($B38,Minutes_by_use_case!$A$2:$A$9,0)),"-")</f>
        <v>66700.388888888891</v>
      </c>
      <c r="P38" s="116">
        <f>IFERROR(INDEX(Minutes_by_use_case!$C$2:$C$9,MATCH($B38,Minutes_by_use_case!$A$2:$A$9,0)),"-")</f>
        <v>66700.388888888891</v>
      </c>
      <c r="Q38" s="116">
        <f>IFERROR(INDEX(Minutes_by_use_case!$C$2:$C$9,MATCH($B38,Minutes_by_use_case!$A$2:$A$9,0)),"-")</f>
        <v>66700.388888888891</v>
      </c>
      <c r="R38" s="116">
        <f>IFERROR(INDEX(Minutes_by_use_case!$C$2:$C$9,MATCH($B38,Minutes_by_use_case!$A$2:$A$9,0)),"-")</f>
        <v>66700.388888888891</v>
      </c>
      <c r="S38" s="116">
        <f>IFERROR(INDEX(Minutes_by_use_case!$C$2:$C$9,MATCH($B38,Minutes_by_use_case!$A$2:$A$9,0)),"-")</f>
        <v>66700.388888888891</v>
      </c>
      <c r="T38" s="116">
        <f>IFERROR(INDEX(Minutes_by_use_case!$C$2:$C$9,MATCH($B38,Minutes_by_use_case!$A$2:$A$9,0)),"-")</f>
        <v>66700.388888888891</v>
      </c>
      <c r="U38" s="116">
        <f>IFERROR(INDEX(Minutes_by_use_case!$C$2:$C$9,MATCH($B38,Minutes_by_use_case!$A$2:$A$9,0)),"-")</f>
        <v>66700.388888888891</v>
      </c>
      <c r="V38" s="116">
        <f>IFERROR(INDEX(Minutes_by_use_case!$C$2:$C$9,MATCH($B38,Minutes_by_use_case!$A$2:$A$9,0)),"-")</f>
        <v>66700.388888888891</v>
      </c>
      <c r="W38" s="116">
        <f>IFERROR(INDEX(Minutes_by_use_case!$C$2:$C$9,MATCH($B38,Minutes_by_use_case!$A$2:$A$9,0)),"-")</f>
        <v>66700.388888888891</v>
      </c>
    </row>
    <row r="39" spans="1:23" x14ac:dyDescent="0.25">
      <c r="A39" s="44" t="s">
        <v>50</v>
      </c>
      <c r="B39" s="44" t="s">
        <v>55</v>
      </c>
      <c r="C39" s="122"/>
      <c r="D39" s="116">
        <f>IFERROR(INDEX(Minutes_by_use_case!$C$2:$C$9,MATCH($B39,Minutes_by_use_case!$A$2:$A$9,0)),"-")</f>
        <v>2364.2857142857142</v>
      </c>
      <c r="E39" s="116">
        <f>IFERROR(INDEX(Minutes_by_use_case!$C$2:$C$9,MATCH($B39,Minutes_by_use_case!$A$2:$A$9,0)),"-")</f>
        <v>2364.2857142857142</v>
      </c>
      <c r="F39" s="116">
        <f>IFERROR(INDEX(Minutes_by_use_case!$C$2:$C$9,MATCH($B39,Minutes_by_use_case!$A$2:$A$9,0)),"-")</f>
        <v>2364.2857142857142</v>
      </c>
      <c r="G39" s="116">
        <f>IFERROR(INDEX(Minutes_by_use_case!$C$2:$C$9,MATCH($B39,Minutes_by_use_case!$A$2:$A$9,0)),"-")</f>
        <v>2364.2857142857142</v>
      </c>
      <c r="H39" s="116">
        <f>IFERROR(INDEX(Minutes_by_use_case!$C$2:$C$9,MATCH($B39,Minutes_by_use_case!$A$2:$A$9,0)),"-")</f>
        <v>2364.2857142857142</v>
      </c>
      <c r="I39" s="116">
        <f>IFERROR(INDEX(Minutes_by_use_case!$C$2:$C$9,MATCH($B39,Minutes_by_use_case!$A$2:$A$9,0)),"-")</f>
        <v>2364.2857142857142</v>
      </c>
      <c r="J39" s="116">
        <f>IFERROR(INDEX(Minutes_by_use_case!$C$2:$C$9,MATCH($B39,Minutes_by_use_case!$A$2:$A$9,0)),"-")</f>
        <v>2364.2857142857142</v>
      </c>
      <c r="K39" s="116">
        <f>IFERROR(INDEX(Minutes_by_use_case!$C$2:$C$9,MATCH($B39,Minutes_by_use_case!$A$2:$A$9,0)),"-")</f>
        <v>2364.2857142857142</v>
      </c>
      <c r="L39" s="116">
        <f>IFERROR(INDEX(Minutes_by_use_case!$C$2:$C$9,MATCH($B39,Minutes_by_use_case!$A$2:$A$9,0)),"-")</f>
        <v>2364.2857142857142</v>
      </c>
      <c r="M39" s="116">
        <f>IFERROR(INDEX(Minutes_by_use_case!$C$2:$C$9,MATCH($B39,Minutes_by_use_case!$A$2:$A$9,0)),"-")</f>
        <v>2364.2857142857142</v>
      </c>
      <c r="N39" s="116">
        <f>IFERROR(INDEX(Minutes_by_use_case!$C$2:$C$9,MATCH($B39,Minutes_by_use_case!$A$2:$A$9,0)),"-")</f>
        <v>2364.2857142857142</v>
      </c>
      <c r="O39" s="116">
        <f>IFERROR(INDEX(Minutes_by_use_case!$C$2:$C$9,MATCH($B39,Minutes_by_use_case!$A$2:$A$9,0)),"-")</f>
        <v>2364.2857142857142</v>
      </c>
      <c r="P39" s="116">
        <f>IFERROR(INDEX(Minutes_by_use_case!$C$2:$C$9,MATCH($B39,Minutes_by_use_case!$A$2:$A$9,0)),"-")</f>
        <v>2364.2857142857142</v>
      </c>
      <c r="Q39" s="116">
        <f>IFERROR(INDEX(Minutes_by_use_case!$C$2:$C$9,MATCH($B39,Minutes_by_use_case!$A$2:$A$9,0)),"-")</f>
        <v>2364.2857142857142</v>
      </c>
      <c r="R39" s="116">
        <f>IFERROR(INDEX(Minutes_by_use_case!$C$2:$C$9,MATCH($B39,Minutes_by_use_case!$A$2:$A$9,0)),"-")</f>
        <v>2364.2857142857142</v>
      </c>
      <c r="S39" s="116">
        <f>IFERROR(INDEX(Minutes_by_use_case!$C$2:$C$9,MATCH($B39,Minutes_by_use_case!$A$2:$A$9,0)),"-")</f>
        <v>2364.2857142857142</v>
      </c>
      <c r="T39" s="116">
        <f>IFERROR(INDEX(Minutes_by_use_case!$C$2:$C$9,MATCH($B39,Minutes_by_use_case!$A$2:$A$9,0)),"-")</f>
        <v>2364.2857142857142</v>
      </c>
      <c r="U39" s="116">
        <f>IFERROR(INDEX(Minutes_by_use_case!$C$2:$C$9,MATCH($B39,Minutes_by_use_case!$A$2:$A$9,0)),"-")</f>
        <v>2364.2857142857142</v>
      </c>
      <c r="V39" s="116">
        <f>IFERROR(INDEX(Minutes_by_use_case!$C$2:$C$9,MATCH($B39,Minutes_by_use_case!$A$2:$A$9,0)),"-")</f>
        <v>2364.2857142857142</v>
      </c>
      <c r="W39" s="116">
        <f>IFERROR(INDEX(Minutes_by_use_case!$C$2:$C$9,MATCH($B39,Minutes_by_use_case!$A$2:$A$9,0)),"-")</f>
        <v>2364.2857142857142</v>
      </c>
    </row>
    <row r="40" spans="1:23" x14ac:dyDescent="0.25">
      <c r="A40" s="44" t="s">
        <v>51</v>
      </c>
      <c r="B40" s="44" t="s">
        <v>55</v>
      </c>
      <c r="C40" s="122"/>
      <c r="D40" s="116">
        <f>IFERROR(INDEX(Minutes_by_use_case!$C$2:$C$9,MATCH($B40,Minutes_by_use_case!$A$2:$A$9,0)),"-")</f>
        <v>2364.2857142857142</v>
      </c>
      <c r="E40" s="116">
        <f>IFERROR(INDEX(Minutes_by_use_case!$C$2:$C$9,MATCH($B40,Minutes_by_use_case!$A$2:$A$9,0)),"-")</f>
        <v>2364.2857142857142</v>
      </c>
      <c r="F40" s="116">
        <f>IFERROR(INDEX(Minutes_by_use_case!$C$2:$C$9,MATCH($B40,Minutes_by_use_case!$A$2:$A$9,0)),"-")</f>
        <v>2364.2857142857142</v>
      </c>
      <c r="G40" s="116">
        <f>IFERROR(INDEX(Minutes_by_use_case!$C$2:$C$9,MATCH($B40,Minutes_by_use_case!$A$2:$A$9,0)),"-")</f>
        <v>2364.2857142857142</v>
      </c>
      <c r="H40" s="116">
        <f>IFERROR(INDEX(Minutes_by_use_case!$C$2:$C$9,MATCH($B40,Minutes_by_use_case!$A$2:$A$9,0)),"-")</f>
        <v>2364.2857142857142</v>
      </c>
      <c r="I40" s="116">
        <f>IFERROR(INDEX(Minutes_by_use_case!$C$2:$C$9,MATCH($B40,Minutes_by_use_case!$A$2:$A$9,0)),"-")</f>
        <v>2364.2857142857142</v>
      </c>
      <c r="J40" s="116">
        <f>IFERROR(INDEX(Minutes_by_use_case!$C$2:$C$9,MATCH($B40,Minutes_by_use_case!$A$2:$A$9,0)),"-")</f>
        <v>2364.2857142857142</v>
      </c>
      <c r="K40" s="116">
        <f>IFERROR(INDEX(Minutes_by_use_case!$C$2:$C$9,MATCH($B40,Minutes_by_use_case!$A$2:$A$9,0)),"-")</f>
        <v>2364.2857142857142</v>
      </c>
      <c r="L40" s="116">
        <f>IFERROR(INDEX(Minutes_by_use_case!$C$2:$C$9,MATCH($B40,Minutes_by_use_case!$A$2:$A$9,0)),"-")</f>
        <v>2364.2857142857142</v>
      </c>
      <c r="M40" s="116">
        <f>IFERROR(INDEX(Minutes_by_use_case!$C$2:$C$9,MATCH($B40,Minutes_by_use_case!$A$2:$A$9,0)),"-")</f>
        <v>2364.2857142857142</v>
      </c>
      <c r="N40" s="116">
        <f>IFERROR(INDEX(Minutes_by_use_case!$C$2:$C$9,MATCH($B40,Minutes_by_use_case!$A$2:$A$9,0)),"-")</f>
        <v>2364.2857142857142</v>
      </c>
      <c r="O40" s="116">
        <f>IFERROR(INDEX(Minutes_by_use_case!$C$2:$C$9,MATCH($B40,Minutes_by_use_case!$A$2:$A$9,0)),"-")</f>
        <v>2364.2857142857142</v>
      </c>
      <c r="P40" s="116">
        <f>IFERROR(INDEX(Minutes_by_use_case!$C$2:$C$9,MATCH($B40,Minutes_by_use_case!$A$2:$A$9,0)),"-")</f>
        <v>2364.2857142857142</v>
      </c>
      <c r="Q40" s="116">
        <f>IFERROR(INDEX(Minutes_by_use_case!$C$2:$C$9,MATCH($B40,Minutes_by_use_case!$A$2:$A$9,0)),"-")</f>
        <v>2364.2857142857142</v>
      </c>
      <c r="R40" s="116">
        <f>IFERROR(INDEX(Minutes_by_use_case!$C$2:$C$9,MATCH($B40,Minutes_by_use_case!$A$2:$A$9,0)),"-")</f>
        <v>2364.2857142857142</v>
      </c>
      <c r="S40" s="116">
        <f>IFERROR(INDEX(Minutes_by_use_case!$C$2:$C$9,MATCH($B40,Minutes_by_use_case!$A$2:$A$9,0)),"-")</f>
        <v>2364.2857142857142</v>
      </c>
      <c r="T40" s="116">
        <f>IFERROR(INDEX(Minutes_by_use_case!$C$2:$C$9,MATCH($B40,Minutes_by_use_case!$A$2:$A$9,0)),"-")</f>
        <v>2364.2857142857142</v>
      </c>
      <c r="U40" s="116">
        <f>IFERROR(INDEX(Minutes_by_use_case!$C$2:$C$9,MATCH($B40,Minutes_by_use_case!$A$2:$A$9,0)),"-")</f>
        <v>2364.2857142857142</v>
      </c>
      <c r="V40" s="116">
        <f>IFERROR(INDEX(Minutes_by_use_case!$C$2:$C$9,MATCH($B40,Minutes_by_use_case!$A$2:$A$9,0)),"-")</f>
        <v>2364.2857142857142</v>
      </c>
      <c r="W40" s="116">
        <f>IFERROR(INDEX(Minutes_by_use_case!$C$2:$C$9,MATCH($B40,Minutes_by_use_case!$A$2:$A$9,0)),"-")</f>
        <v>2364.2857142857142</v>
      </c>
    </row>
    <row r="41" spans="1:23" x14ac:dyDescent="0.25">
      <c r="A41" s="44" t="s">
        <v>52</v>
      </c>
      <c r="B41" s="44" t="s">
        <v>55</v>
      </c>
      <c r="C41" s="122"/>
      <c r="D41" s="116">
        <f>IFERROR(INDEX(Minutes_by_use_case!$C$2:$C$9,MATCH($B41,Minutes_by_use_case!$A$2:$A$9,0)),"-")</f>
        <v>2364.2857142857142</v>
      </c>
      <c r="E41" s="116">
        <f>IFERROR(INDEX(Minutes_by_use_case!$C$2:$C$9,MATCH($B41,Minutes_by_use_case!$A$2:$A$9,0)),"-")</f>
        <v>2364.2857142857142</v>
      </c>
      <c r="F41" s="116">
        <f>IFERROR(INDEX(Minutes_by_use_case!$C$2:$C$9,MATCH($B41,Minutes_by_use_case!$A$2:$A$9,0)),"-")</f>
        <v>2364.2857142857142</v>
      </c>
      <c r="G41" s="116">
        <f>IFERROR(INDEX(Minutes_by_use_case!$C$2:$C$9,MATCH($B41,Minutes_by_use_case!$A$2:$A$9,0)),"-")</f>
        <v>2364.2857142857142</v>
      </c>
      <c r="H41" s="116">
        <f>IFERROR(INDEX(Minutes_by_use_case!$C$2:$C$9,MATCH($B41,Minutes_by_use_case!$A$2:$A$9,0)),"-")</f>
        <v>2364.2857142857142</v>
      </c>
      <c r="I41" s="116">
        <f>IFERROR(INDEX(Minutes_by_use_case!$C$2:$C$9,MATCH($B41,Minutes_by_use_case!$A$2:$A$9,0)),"-")</f>
        <v>2364.2857142857142</v>
      </c>
      <c r="J41" s="116">
        <f>IFERROR(INDEX(Minutes_by_use_case!$C$2:$C$9,MATCH($B41,Minutes_by_use_case!$A$2:$A$9,0)),"-")</f>
        <v>2364.2857142857142</v>
      </c>
      <c r="K41" s="116">
        <f>IFERROR(INDEX(Minutes_by_use_case!$C$2:$C$9,MATCH($B41,Minutes_by_use_case!$A$2:$A$9,0)),"-")</f>
        <v>2364.2857142857142</v>
      </c>
      <c r="L41" s="116">
        <f>IFERROR(INDEX(Minutes_by_use_case!$C$2:$C$9,MATCH($B41,Minutes_by_use_case!$A$2:$A$9,0)),"-")</f>
        <v>2364.2857142857142</v>
      </c>
      <c r="M41" s="116">
        <f>IFERROR(INDEX(Minutes_by_use_case!$C$2:$C$9,MATCH($B41,Minutes_by_use_case!$A$2:$A$9,0)),"-")</f>
        <v>2364.2857142857142</v>
      </c>
      <c r="N41" s="116">
        <f>IFERROR(INDEX(Minutes_by_use_case!$C$2:$C$9,MATCH($B41,Minutes_by_use_case!$A$2:$A$9,0)),"-")</f>
        <v>2364.2857142857142</v>
      </c>
      <c r="O41" s="116">
        <f>IFERROR(INDEX(Minutes_by_use_case!$C$2:$C$9,MATCH($B41,Minutes_by_use_case!$A$2:$A$9,0)),"-")</f>
        <v>2364.2857142857142</v>
      </c>
      <c r="P41" s="116">
        <f>IFERROR(INDEX(Minutes_by_use_case!$C$2:$C$9,MATCH($B41,Minutes_by_use_case!$A$2:$A$9,0)),"-")</f>
        <v>2364.2857142857142</v>
      </c>
      <c r="Q41" s="116">
        <f>IFERROR(INDEX(Minutes_by_use_case!$C$2:$C$9,MATCH($B41,Minutes_by_use_case!$A$2:$A$9,0)),"-")</f>
        <v>2364.2857142857142</v>
      </c>
      <c r="R41" s="116">
        <f>IFERROR(INDEX(Minutes_by_use_case!$C$2:$C$9,MATCH($B41,Minutes_by_use_case!$A$2:$A$9,0)),"-")</f>
        <v>2364.2857142857142</v>
      </c>
      <c r="S41" s="116">
        <f>IFERROR(INDEX(Minutes_by_use_case!$C$2:$C$9,MATCH($B41,Minutes_by_use_case!$A$2:$A$9,0)),"-")</f>
        <v>2364.2857142857142</v>
      </c>
      <c r="T41" s="116">
        <f>IFERROR(INDEX(Minutes_by_use_case!$C$2:$C$9,MATCH($B41,Minutes_by_use_case!$A$2:$A$9,0)),"-")</f>
        <v>2364.2857142857142</v>
      </c>
      <c r="U41" s="116">
        <f>IFERROR(INDEX(Minutes_by_use_case!$C$2:$C$9,MATCH($B41,Minutes_by_use_case!$A$2:$A$9,0)),"-")</f>
        <v>2364.2857142857142</v>
      </c>
      <c r="V41" s="116">
        <f>IFERROR(INDEX(Minutes_by_use_case!$C$2:$C$9,MATCH($B41,Minutes_by_use_case!$A$2:$A$9,0)),"-")</f>
        <v>2364.2857142857142</v>
      </c>
      <c r="W41" s="116">
        <f>IFERROR(INDEX(Minutes_by_use_case!$C$2:$C$9,MATCH($B41,Minutes_by_use_case!$A$2:$A$9,0)),"-")</f>
        <v>2364.2857142857142</v>
      </c>
    </row>
    <row r="42" spans="1:23" x14ac:dyDescent="0.25">
      <c r="A42" s="44" t="s">
        <v>53</v>
      </c>
      <c r="B42" s="44" t="s">
        <v>56</v>
      </c>
      <c r="C42" s="122"/>
      <c r="D42" s="116">
        <f>IFERROR(INDEX(Minutes_by_use_case!$C$2:$C$9,MATCH($B42,Minutes_by_use_case!$A$2:$A$9,0)),"-")</f>
        <v>66700.388888888891</v>
      </c>
      <c r="E42" s="116">
        <f>IFERROR(INDEX(Minutes_by_use_case!$C$2:$C$9,MATCH($B42,Minutes_by_use_case!$A$2:$A$9,0)),"-")</f>
        <v>66700.388888888891</v>
      </c>
      <c r="F42" s="116">
        <f>IFERROR(INDEX(Minutes_by_use_case!$C$2:$C$9,MATCH($B42,Minutes_by_use_case!$A$2:$A$9,0)),"-")</f>
        <v>66700.388888888891</v>
      </c>
      <c r="G42" s="116">
        <f>IFERROR(INDEX(Minutes_by_use_case!$C$2:$C$9,MATCH($B42,Minutes_by_use_case!$A$2:$A$9,0)),"-")</f>
        <v>66700.388888888891</v>
      </c>
      <c r="H42" s="116">
        <f>IFERROR(INDEX(Minutes_by_use_case!$C$2:$C$9,MATCH($B42,Minutes_by_use_case!$A$2:$A$9,0)),"-")</f>
        <v>66700.388888888891</v>
      </c>
      <c r="I42" s="116">
        <f>IFERROR(INDEX(Minutes_by_use_case!$C$2:$C$9,MATCH($B42,Minutes_by_use_case!$A$2:$A$9,0)),"-")</f>
        <v>66700.388888888891</v>
      </c>
      <c r="J42" s="116">
        <f>IFERROR(INDEX(Minutes_by_use_case!$C$2:$C$9,MATCH($B42,Minutes_by_use_case!$A$2:$A$9,0)),"-")</f>
        <v>66700.388888888891</v>
      </c>
      <c r="K42" s="116">
        <f>IFERROR(INDEX(Minutes_by_use_case!$C$2:$C$9,MATCH($B42,Minutes_by_use_case!$A$2:$A$9,0)),"-")</f>
        <v>66700.388888888891</v>
      </c>
      <c r="L42" s="116">
        <f>IFERROR(INDEX(Minutes_by_use_case!$C$2:$C$9,MATCH($B42,Minutes_by_use_case!$A$2:$A$9,0)),"-")</f>
        <v>66700.388888888891</v>
      </c>
      <c r="M42" s="116">
        <f>IFERROR(INDEX(Minutes_by_use_case!$C$2:$C$9,MATCH($B42,Minutes_by_use_case!$A$2:$A$9,0)),"-")</f>
        <v>66700.388888888891</v>
      </c>
      <c r="N42" s="116">
        <f>IFERROR(INDEX(Minutes_by_use_case!$C$2:$C$9,MATCH($B42,Minutes_by_use_case!$A$2:$A$9,0)),"-")</f>
        <v>66700.388888888891</v>
      </c>
      <c r="O42" s="116">
        <f>IFERROR(INDEX(Minutes_by_use_case!$C$2:$C$9,MATCH($B42,Minutes_by_use_case!$A$2:$A$9,0)),"-")</f>
        <v>66700.388888888891</v>
      </c>
      <c r="P42" s="116">
        <f>IFERROR(INDEX(Minutes_by_use_case!$C$2:$C$9,MATCH($B42,Minutes_by_use_case!$A$2:$A$9,0)),"-")</f>
        <v>66700.388888888891</v>
      </c>
      <c r="Q42" s="116">
        <f>IFERROR(INDEX(Minutes_by_use_case!$C$2:$C$9,MATCH($B42,Minutes_by_use_case!$A$2:$A$9,0)),"-")</f>
        <v>66700.388888888891</v>
      </c>
      <c r="R42" s="116">
        <f>IFERROR(INDEX(Minutes_by_use_case!$C$2:$C$9,MATCH($B42,Minutes_by_use_case!$A$2:$A$9,0)),"-")</f>
        <v>66700.388888888891</v>
      </c>
      <c r="S42" s="116">
        <f>IFERROR(INDEX(Minutes_by_use_case!$C$2:$C$9,MATCH($B42,Minutes_by_use_case!$A$2:$A$9,0)),"-")</f>
        <v>66700.388888888891</v>
      </c>
      <c r="T42" s="116">
        <f>IFERROR(INDEX(Minutes_by_use_case!$C$2:$C$9,MATCH($B42,Minutes_by_use_case!$A$2:$A$9,0)),"-")</f>
        <v>66700.388888888891</v>
      </c>
      <c r="U42" s="116">
        <f>IFERROR(INDEX(Minutes_by_use_case!$C$2:$C$9,MATCH($B42,Minutes_by_use_case!$A$2:$A$9,0)),"-")</f>
        <v>66700.388888888891</v>
      </c>
      <c r="V42" s="116">
        <f>IFERROR(INDEX(Minutes_by_use_case!$C$2:$C$9,MATCH($B42,Minutes_by_use_case!$A$2:$A$9,0)),"-")</f>
        <v>66700.388888888891</v>
      </c>
      <c r="W42" s="116">
        <f>IFERROR(INDEX(Minutes_by_use_case!$C$2:$C$9,MATCH($B42,Minutes_by_use_case!$A$2:$A$9,0)),"-")</f>
        <v>66700.388888888891</v>
      </c>
    </row>
    <row r="43" spans="1:23" x14ac:dyDescent="0.25">
      <c r="A43" s="44" t="s">
        <v>54</v>
      </c>
      <c r="B43" s="44" t="s">
        <v>56</v>
      </c>
      <c r="C43" s="116"/>
      <c r="D43" s="116">
        <f>IFERROR(INDEX(Minutes_by_use_case!$C$2:$C$9,MATCH($B43,Minutes_by_use_case!$A$2:$A$9,0)),"-")</f>
        <v>66700.388888888891</v>
      </c>
      <c r="E43" s="116">
        <f>IFERROR(INDEX(Minutes_by_use_case!$C$2:$C$9,MATCH($B43,Minutes_by_use_case!$A$2:$A$9,0)),"-")</f>
        <v>66700.388888888891</v>
      </c>
      <c r="F43" s="116">
        <f>IFERROR(INDEX(Minutes_by_use_case!$C$2:$C$9,MATCH($B43,Minutes_by_use_case!$A$2:$A$9,0)),"-")</f>
        <v>66700.388888888891</v>
      </c>
      <c r="G43" s="116">
        <f>IFERROR(INDEX(Minutes_by_use_case!$C$2:$C$9,MATCH($B43,Minutes_by_use_case!$A$2:$A$9,0)),"-")</f>
        <v>66700.388888888891</v>
      </c>
      <c r="H43" s="116">
        <f>IFERROR(INDEX(Minutes_by_use_case!$C$2:$C$9,MATCH($B43,Minutes_by_use_case!$A$2:$A$9,0)),"-")</f>
        <v>66700.388888888891</v>
      </c>
      <c r="I43" s="116">
        <f>IFERROR(INDEX(Minutes_by_use_case!$C$2:$C$9,MATCH($B43,Minutes_by_use_case!$A$2:$A$9,0)),"-")</f>
        <v>66700.388888888891</v>
      </c>
      <c r="J43" s="116">
        <f>IFERROR(INDEX(Minutes_by_use_case!$C$2:$C$9,MATCH($B43,Minutes_by_use_case!$A$2:$A$9,0)),"-")</f>
        <v>66700.388888888891</v>
      </c>
      <c r="K43" s="116">
        <f>IFERROR(INDEX(Minutes_by_use_case!$C$2:$C$9,MATCH($B43,Minutes_by_use_case!$A$2:$A$9,0)),"-")</f>
        <v>66700.388888888891</v>
      </c>
      <c r="L43" s="116">
        <f>IFERROR(INDEX(Minutes_by_use_case!$C$2:$C$9,MATCH($B43,Minutes_by_use_case!$A$2:$A$9,0)),"-")</f>
        <v>66700.388888888891</v>
      </c>
      <c r="M43" s="116">
        <f>IFERROR(INDEX(Minutes_by_use_case!$C$2:$C$9,MATCH($B43,Minutes_by_use_case!$A$2:$A$9,0)),"-")</f>
        <v>66700.388888888891</v>
      </c>
      <c r="N43" s="116">
        <f>IFERROR(INDEX(Minutes_by_use_case!$C$2:$C$9,MATCH($B43,Minutes_by_use_case!$A$2:$A$9,0)),"-")</f>
        <v>66700.388888888891</v>
      </c>
      <c r="O43" s="116">
        <f>IFERROR(INDEX(Minutes_by_use_case!$C$2:$C$9,MATCH($B43,Minutes_by_use_case!$A$2:$A$9,0)),"-")</f>
        <v>66700.388888888891</v>
      </c>
      <c r="P43" s="116">
        <f>IFERROR(INDEX(Minutes_by_use_case!$C$2:$C$9,MATCH($B43,Minutes_by_use_case!$A$2:$A$9,0)),"-")</f>
        <v>66700.388888888891</v>
      </c>
      <c r="Q43" s="116">
        <f>IFERROR(INDEX(Minutes_by_use_case!$C$2:$C$9,MATCH($B43,Minutes_by_use_case!$A$2:$A$9,0)),"-")</f>
        <v>66700.388888888891</v>
      </c>
      <c r="R43" s="116">
        <f>IFERROR(INDEX(Minutes_by_use_case!$C$2:$C$9,MATCH($B43,Minutes_by_use_case!$A$2:$A$9,0)),"-")</f>
        <v>66700.388888888891</v>
      </c>
      <c r="S43" s="116">
        <f>IFERROR(INDEX(Minutes_by_use_case!$C$2:$C$9,MATCH($B43,Minutes_by_use_case!$A$2:$A$9,0)),"-")</f>
        <v>66700.388888888891</v>
      </c>
      <c r="T43" s="116">
        <f>IFERROR(INDEX(Minutes_by_use_case!$C$2:$C$9,MATCH($B43,Minutes_by_use_case!$A$2:$A$9,0)),"-")</f>
        <v>66700.388888888891</v>
      </c>
      <c r="U43" s="116">
        <f>IFERROR(INDEX(Minutes_by_use_case!$C$2:$C$9,MATCH($B43,Minutes_by_use_case!$A$2:$A$9,0)),"-")</f>
        <v>66700.388888888891</v>
      </c>
      <c r="V43" s="116">
        <f>IFERROR(INDEX(Minutes_by_use_case!$C$2:$C$9,MATCH($B43,Minutes_by_use_case!$A$2:$A$9,0)),"-")</f>
        <v>66700.388888888891</v>
      </c>
      <c r="W43" s="116">
        <f>IFERROR(INDEX(Minutes_by_use_case!$C$2:$C$9,MATCH($B43,Minutes_by_use_case!$A$2:$A$9,0)),"-")</f>
        <v>66700.388888888891</v>
      </c>
    </row>
    <row r="44" spans="1:23" x14ac:dyDescent="0.25">
      <c r="A44" s="101" t="s">
        <v>107</v>
      </c>
      <c r="B44" s="35" t="s">
        <v>58</v>
      </c>
      <c r="C44" s="116" t="s">
        <v>11</v>
      </c>
      <c r="D44" s="116">
        <f>Minutes_by_use_case!$C2</f>
        <v>114879</v>
      </c>
      <c r="E44" s="116">
        <f>Minutes_by_use_case!$C2</f>
        <v>114879</v>
      </c>
      <c r="F44" s="116">
        <f>Minutes_by_use_case!$C2</f>
        <v>114879</v>
      </c>
      <c r="G44" s="116">
        <f>Minutes_by_use_case!$C2</f>
        <v>114879</v>
      </c>
      <c r="H44" s="116">
        <f>Minutes_by_use_case!$C2</f>
        <v>114879</v>
      </c>
      <c r="I44" s="116">
        <f>Minutes_by_use_case!$C2</f>
        <v>114879</v>
      </c>
      <c r="J44" s="116">
        <f>Minutes_by_use_case!$C2</f>
        <v>114879</v>
      </c>
      <c r="K44" s="116">
        <f>Minutes_by_use_case!$C2</f>
        <v>114879</v>
      </c>
      <c r="L44" s="116">
        <f>Minutes_by_use_case!$C2</f>
        <v>114879</v>
      </c>
      <c r="M44" s="116">
        <f>Minutes_by_use_case!$C2</f>
        <v>114879</v>
      </c>
      <c r="N44" s="116">
        <f>Minutes_by_use_case!$C2</f>
        <v>114879</v>
      </c>
      <c r="O44" s="116">
        <f>Minutes_by_use_case!$C2</f>
        <v>114879</v>
      </c>
      <c r="P44" s="116">
        <f>Minutes_by_use_case!$C2</f>
        <v>114879</v>
      </c>
      <c r="Q44" s="116">
        <f>Minutes_by_use_case!$C2</f>
        <v>114879</v>
      </c>
      <c r="R44" s="116">
        <f>Minutes_by_use_case!$C2</f>
        <v>114879</v>
      </c>
      <c r="S44" s="116">
        <f>Minutes_by_use_case!$C2</f>
        <v>114879</v>
      </c>
      <c r="T44" s="116">
        <f>Minutes_by_use_case!$C2</f>
        <v>114879</v>
      </c>
      <c r="U44" s="116">
        <f>Minutes_by_use_case!$C2</f>
        <v>114879</v>
      </c>
      <c r="V44" s="116">
        <f>Minutes_by_use_case!$C2</f>
        <v>114879</v>
      </c>
      <c r="W44" s="116">
        <f>Minutes_by_use_case!$C2</f>
        <v>114879</v>
      </c>
    </row>
    <row r="45" spans="1:23" x14ac:dyDescent="0.25">
      <c r="A45" s="101" t="s">
        <v>107</v>
      </c>
      <c r="B45" s="35" t="s">
        <v>56</v>
      </c>
      <c r="C45" s="116" t="s">
        <v>11</v>
      </c>
      <c r="D45" s="116">
        <f>Minutes_by_use_case!$C3</f>
        <v>66700.388888888891</v>
      </c>
      <c r="E45" s="116">
        <f>Minutes_by_use_case!$C3</f>
        <v>66700.388888888891</v>
      </c>
      <c r="F45" s="116">
        <f>Minutes_by_use_case!$C3</f>
        <v>66700.388888888891</v>
      </c>
      <c r="G45" s="116">
        <f>Minutes_by_use_case!$C3</f>
        <v>66700.388888888891</v>
      </c>
      <c r="H45" s="116">
        <f>Minutes_by_use_case!$C3</f>
        <v>66700.388888888891</v>
      </c>
      <c r="I45" s="116">
        <f>Minutes_by_use_case!$C3</f>
        <v>66700.388888888891</v>
      </c>
      <c r="J45" s="116">
        <f>Minutes_by_use_case!$C3</f>
        <v>66700.388888888891</v>
      </c>
      <c r="K45" s="116">
        <f>Minutes_by_use_case!$C3</f>
        <v>66700.388888888891</v>
      </c>
      <c r="L45" s="116">
        <f>Minutes_by_use_case!$C3</f>
        <v>66700.388888888891</v>
      </c>
      <c r="M45" s="116">
        <f>Minutes_by_use_case!$C3</f>
        <v>66700.388888888891</v>
      </c>
      <c r="N45" s="116">
        <f>Minutes_by_use_case!$C3</f>
        <v>66700.388888888891</v>
      </c>
      <c r="O45" s="116">
        <f>Minutes_by_use_case!$C3</f>
        <v>66700.388888888891</v>
      </c>
      <c r="P45" s="116">
        <f>Minutes_by_use_case!$C3</f>
        <v>66700.388888888891</v>
      </c>
      <c r="Q45" s="116">
        <f>Minutes_by_use_case!$C3</f>
        <v>66700.388888888891</v>
      </c>
      <c r="R45" s="116">
        <f>Minutes_by_use_case!$C3</f>
        <v>66700.388888888891</v>
      </c>
      <c r="S45" s="116">
        <f>Minutes_by_use_case!$C3</f>
        <v>66700.388888888891</v>
      </c>
      <c r="T45" s="116">
        <f>Minutes_by_use_case!$C3</f>
        <v>66700.388888888891</v>
      </c>
      <c r="U45" s="116">
        <f>Minutes_by_use_case!$C3</f>
        <v>66700.388888888891</v>
      </c>
      <c r="V45" s="116">
        <f>Minutes_by_use_case!$C3</f>
        <v>66700.388888888891</v>
      </c>
      <c r="W45" s="116">
        <f>Minutes_by_use_case!$C3</f>
        <v>66700.388888888891</v>
      </c>
    </row>
    <row r="46" spans="1:23" x14ac:dyDescent="0.25">
      <c r="A46" s="101" t="s">
        <v>107</v>
      </c>
      <c r="B46" s="35" t="s">
        <v>55</v>
      </c>
      <c r="C46" s="116" t="s">
        <v>11</v>
      </c>
      <c r="D46" s="116">
        <f>Minutes_by_use_case!$C4</f>
        <v>2364.2857142857142</v>
      </c>
      <c r="E46" s="116">
        <f>Minutes_by_use_case!$C4</f>
        <v>2364.2857142857142</v>
      </c>
      <c r="F46" s="116">
        <f>Minutes_by_use_case!$C4</f>
        <v>2364.2857142857142</v>
      </c>
      <c r="G46" s="116">
        <f>Minutes_by_use_case!$C4</f>
        <v>2364.2857142857142</v>
      </c>
      <c r="H46" s="116">
        <f>Minutes_by_use_case!$C4</f>
        <v>2364.2857142857142</v>
      </c>
      <c r="I46" s="116">
        <f>Minutes_by_use_case!$C4</f>
        <v>2364.2857142857142</v>
      </c>
      <c r="J46" s="116">
        <f>Minutes_by_use_case!$C4</f>
        <v>2364.2857142857142</v>
      </c>
      <c r="K46" s="116">
        <f>Minutes_by_use_case!$C4</f>
        <v>2364.2857142857142</v>
      </c>
      <c r="L46" s="116">
        <f>Minutes_by_use_case!$C4</f>
        <v>2364.2857142857142</v>
      </c>
      <c r="M46" s="116">
        <f>Minutes_by_use_case!$C4</f>
        <v>2364.2857142857142</v>
      </c>
      <c r="N46" s="116">
        <f>Minutes_by_use_case!$C4</f>
        <v>2364.2857142857142</v>
      </c>
      <c r="O46" s="116">
        <f>Minutes_by_use_case!$C4</f>
        <v>2364.2857142857142</v>
      </c>
      <c r="P46" s="116">
        <f>Minutes_by_use_case!$C4</f>
        <v>2364.2857142857142</v>
      </c>
      <c r="Q46" s="116">
        <f>Minutes_by_use_case!$C4</f>
        <v>2364.2857142857142</v>
      </c>
      <c r="R46" s="116">
        <f>Minutes_by_use_case!$C4</f>
        <v>2364.2857142857142</v>
      </c>
      <c r="S46" s="116">
        <f>Minutes_by_use_case!$C4</f>
        <v>2364.2857142857142</v>
      </c>
      <c r="T46" s="116">
        <f>Minutes_by_use_case!$C4</f>
        <v>2364.2857142857142</v>
      </c>
      <c r="U46" s="116">
        <f>Minutes_by_use_case!$C4</f>
        <v>2364.2857142857142</v>
      </c>
      <c r="V46" s="116">
        <f>Minutes_by_use_case!$C4</f>
        <v>2364.2857142857142</v>
      </c>
      <c r="W46" s="116">
        <f>Minutes_by_use_case!$C4</f>
        <v>2364.2857142857142</v>
      </c>
    </row>
    <row r="47" spans="1:23" x14ac:dyDescent="0.25">
      <c r="A47" s="101" t="s">
        <v>107</v>
      </c>
      <c r="B47" s="35" t="s">
        <v>99</v>
      </c>
      <c r="C47" s="116" t="s">
        <v>11</v>
      </c>
      <c r="D47" s="116" t="str">
        <f>Minutes_by_use_case!$C5</f>
        <v>-</v>
      </c>
      <c r="E47" s="116" t="str">
        <f>Minutes_by_use_case!$C5</f>
        <v>-</v>
      </c>
      <c r="F47" s="116" t="str">
        <f>Minutes_by_use_case!$C5</f>
        <v>-</v>
      </c>
      <c r="G47" s="116" t="str">
        <f>Minutes_by_use_case!$C5</f>
        <v>-</v>
      </c>
      <c r="H47" s="116" t="str">
        <f>Minutes_by_use_case!$C5</f>
        <v>-</v>
      </c>
      <c r="I47" s="116" t="str">
        <f>Minutes_by_use_case!$C5</f>
        <v>-</v>
      </c>
      <c r="J47" s="116" t="str">
        <f>Minutes_by_use_case!$C5</f>
        <v>-</v>
      </c>
      <c r="K47" s="116" t="str">
        <f>Minutes_by_use_case!$C5</f>
        <v>-</v>
      </c>
      <c r="L47" s="116" t="str">
        <f>Minutes_by_use_case!$C5</f>
        <v>-</v>
      </c>
      <c r="M47" s="116" t="str">
        <f>Minutes_by_use_case!$C5</f>
        <v>-</v>
      </c>
      <c r="N47" s="116" t="str">
        <f>Minutes_by_use_case!$C5</f>
        <v>-</v>
      </c>
      <c r="O47" s="116" t="str">
        <f>Minutes_by_use_case!$C5</f>
        <v>-</v>
      </c>
      <c r="P47" s="116" t="str">
        <f>Minutes_by_use_case!$C5</f>
        <v>-</v>
      </c>
      <c r="Q47" s="116" t="str">
        <f>Minutes_by_use_case!$C5</f>
        <v>-</v>
      </c>
      <c r="R47" s="116" t="str">
        <f>Minutes_by_use_case!$C5</f>
        <v>-</v>
      </c>
      <c r="S47" s="116" t="str">
        <f>Minutes_by_use_case!$C5</f>
        <v>-</v>
      </c>
      <c r="T47" s="116" t="str">
        <f>Minutes_by_use_case!$C5</f>
        <v>-</v>
      </c>
      <c r="U47" s="116" t="str">
        <f>Minutes_by_use_case!$C5</f>
        <v>-</v>
      </c>
      <c r="V47" s="116" t="str">
        <f>Minutes_by_use_case!$C5</f>
        <v>-</v>
      </c>
      <c r="W47" s="116" t="str">
        <f>Minutes_by_use_case!$C5</f>
        <v>-</v>
      </c>
    </row>
    <row r="48" spans="1:23" x14ac:dyDescent="0.25">
      <c r="A48" s="101" t="s">
        <v>107</v>
      </c>
      <c r="B48" s="35" t="s">
        <v>59</v>
      </c>
      <c r="C48" s="116" t="s">
        <v>11</v>
      </c>
      <c r="D48" s="116">
        <f>Minutes_by_use_case!$C6</f>
        <v>460.5</v>
      </c>
      <c r="E48" s="116">
        <f>Minutes_by_use_case!$C6</f>
        <v>460.5</v>
      </c>
      <c r="F48" s="116">
        <f>Minutes_by_use_case!$C6</f>
        <v>460.5</v>
      </c>
      <c r="G48" s="116">
        <f>Minutes_by_use_case!$C6</f>
        <v>460.5</v>
      </c>
      <c r="H48" s="116">
        <f>Minutes_by_use_case!$C6</f>
        <v>460.5</v>
      </c>
      <c r="I48" s="116">
        <f>Minutes_by_use_case!$C6</f>
        <v>460.5</v>
      </c>
      <c r="J48" s="116">
        <f>Minutes_by_use_case!$C6</f>
        <v>460.5</v>
      </c>
      <c r="K48" s="116">
        <f>Minutes_by_use_case!$C6</f>
        <v>460.5</v>
      </c>
      <c r="L48" s="116">
        <f>Minutes_by_use_case!$C6</f>
        <v>460.5</v>
      </c>
      <c r="M48" s="116">
        <f>Minutes_by_use_case!$C6</f>
        <v>460.5</v>
      </c>
      <c r="N48" s="116">
        <f>Minutes_by_use_case!$C6</f>
        <v>460.5</v>
      </c>
      <c r="O48" s="116">
        <f>Minutes_by_use_case!$C6</f>
        <v>460.5</v>
      </c>
      <c r="P48" s="116">
        <f>Minutes_by_use_case!$C6</f>
        <v>460.5</v>
      </c>
      <c r="Q48" s="116">
        <f>Minutes_by_use_case!$C6</f>
        <v>460.5</v>
      </c>
      <c r="R48" s="116">
        <f>Minutes_by_use_case!$C6</f>
        <v>460.5</v>
      </c>
      <c r="S48" s="116">
        <f>Minutes_by_use_case!$C6</f>
        <v>460.5</v>
      </c>
      <c r="T48" s="116">
        <f>Minutes_by_use_case!$C6</f>
        <v>460.5</v>
      </c>
      <c r="U48" s="116">
        <f>Minutes_by_use_case!$C6</f>
        <v>460.5</v>
      </c>
      <c r="V48" s="116">
        <f>Minutes_by_use_case!$C6</f>
        <v>460.5</v>
      </c>
      <c r="W48" s="116">
        <f>Minutes_by_use_case!$C6</f>
        <v>460.5</v>
      </c>
    </row>
    <row r="49" spans="1:23" x14ac:dyDescent="0.25">
      <c r="A49" s="101" t="s">
        <v>107</v>
      </c>
      <c r="B49" s="35" t="s">
        <v>100</v>
      </c>
      <c r="C49" s="116" t="s">
        <v>11</v>
      </c>
      <c r="D49" s="116" t="str">
        <f>Minutes_by_use_case!$C7</f>
        <v>-</v>
      </c>
      <c r="E49" s="116" t="str">
        <f>Minutes_by_use_case!$C7</f>
        <v>-</v>
      </c>
      <c r="F49" s="116" t="str">
        <f>Minutes_by_use_case!$C7</f>
        <v>-</v>
      </c>
      <c r="G49" s="116" t="str">
        <f>Minutes_by_use_case!$C7</f>
        <v>-</v>
      </c>
      <c r="H49" s="116" t="str">
        <f>Minutes_by_use_case!$C7</f>
        <v>-</v>
      </c>
      <c r="I49" s="116" t="str">
        <f>Minutes_by_use_case!$C7</f>
        <v>-</v>
      </c>
      <c r="J49" s="116" t="str">
        <f>Minutes_by_use_case!$C7</f>
        <v>-</v>
      </c>
      <c r="K49" s="116" t="str">
        <f>Minutes_by_use_case!$C7</f>
        <v>-</v>
      </c>
      <c r="L49" s="116" t="str">
        <f>Minutes_by_use_case!$C7</f>
        <v>-</v>
      </c>
      <c r="M49" s="116" t="str">
        <f>Minutes_by_use_case!$C7</f>
        <v>-</v>
      </c>
      <c r="N49" s="116" t="str">
        <f>Minutes_by_use_case!$C7</f>
        <v>-</v>
      </c>
      <c r="O49" s="116" t="str">
        <f>Minutes_by_use_case!$C7</f>
        <v>-</v>
      </c>
      <c r="P49" s="116" t="str">
        <f>Minutes_by_use_case!$C7</f>
        <v>-</v>
      </c>
      <c r="Q49" s="116" t="str">
        <f>Minutes_by_use_case!$C7</f>
        <v>-</v>
      </c>
      <c r="R49" s="116" t="str">
        <f>Minutes_by_use_case!$C7</f>
        <v>-</v>
      </c>
      <c r="S49" s="116" t="str">
        <f>Minutes_by_use_case!$C7</f>
        <v>-</v>
      </c>
      <c r="T49" s="116" t="str">
        <f>Minutes_by_use_case!$C7</f>
        <v>-</v>
      </c>
      <c r="U49" s="116" t="str">
        <f>Minutes_by_use_case!$C7</f>
        <v>-</v>
      </c>
      <c r="V49" s="116" t="str">
        <f>Minutes_by_use_case!$C7</f>
        <v>-</v>
      </c>
      <c r="W49" s="116" t="str">
        <f>Minutes_by_use_case!$C7</f>
        <v>-</v>
      </c>
    </row>
    <row r="50" spans="1:23" x14ac:dyDescent="0.25">
      <c r="A50" s="101" t="s">
        <v>107</v>
      </c>
      <c r="B50" s="35" t="s">
        <v>57</v>
      </c>
      <c r="C50" s="116" t="s">
        <v>11</v>
      </c>
      <c r="D50" s="116">
        <f>Minutes_by_use_case!$C8</f>
        <v>2294</v>
      </c>
      <c r="E50" s="116">
        <f>Minutes_by_use_case!$C8</f>
        <v>2294</v>
      </c>
      <c r="F50" s="116">
        <f>Minutes_by_use_case!$C8</f>
        <v>2294</v>
      </c>
      <c r="G50" s="116">
        <f>Minutes_by_use_case!$C8</f>
        <v>2294</v>
      </c>
      <c r="H50" s="116">
        <f>Minutes_by_use_case!$C8</f>
        <v>2294</v>
      </c>
      <c r="I50" s="116">
        <f>Minutes_by_use_case!$C8</f>
        <v>2294</v>
      </c>
      <c r="J50" s="116">
        <f>Minutes_by_use_case!$C8</f>
        <v>2294</v>
      </c>
      <c r="K50" s="116">
        <f>Minutes_by_use_case!$C8</f>
        <v>2294</v>
      </c>
      <c r="L50" s="116">
        <f>Minutes_by_use_case!$C8</f>
        <v>2294</v>
      </c>
      <c r="M50" s="116">
        <f>Minutes_by_use_case!$C8</f>
        <v>2294</v>
      </c>
      <c r="N50" s="116">
        <f>Minutes_by_use_case!$C8</f>
        <v>2294</v>
      </c>
      <c r="O50" s="116">
        <f>Minutes_by_use_case!$C8</f>
        <v>2294</v>
      </c>
      <c r="P50" s="116">
        <f>Minutes_by_use_case!$C8</f>
        <v>2294</v>
      </c>
      <c r="Q50" s="116">
        <f>Minutes_by_use_case!$C8</f>
        <v>2294</v>
      </c>
      <c r="R50" s="116">
        <f>Minutes_by_use_case!$C8</f>
        <v>2294</v>
      </c>
      <c r="S50" s="116">
        <f>Minutes_by_use_case!$C8</f>
        <v>2294</v>
      </c>
      <c r="T50" s="116">
        <f>Minutes_by_use_case!$C8</f>
        <v>2294</v>
      </c>
      <c r="U50" s="116">
        <f>Minutes_by_use_case!$C8</f>
        <v>2294</v>
      </c>
      <c r="V50" s="116">
        <f>Minutes_by_use_case!$C8</f>
        <v>2294</v>
      </c>
      <c r="W50" s="116">
        <f>Minutes_by_use_case!$C8</f>
        <v>2294</v>
      </c>
    </row>
    <row r="51" spans="1:23" x14ac:dyDescent="0.25">
      <c r="A51" s="101" t="s">
        <v>107</v>
      </c>
      <c r="B51" s="35" t="s">
        <v>60</v>
      </c>
      <c r="C51" s="116" t="s">
        <v>11</v>
      </c>
      <c r="D51" s="116">
        <f>Minutes_by_use_case!$C9</f>
        <v>33739.333333333336</v>
      </c>
      <c r="E51" s="116">
        <f>Minutes_by_use_case!$C9</f>
        <v>33739.333333333336</v>
      </c>
      <c r="F51" s="116">
        <f>Minutes_by_use_case!$C9</f>
        <v>33739.333333333336</v>
      </c>
      <c r="G51" s="116">
        <f>Minutes_by_use_case!$C9</f>
        <v>33739.333333333336</v>
      </c>
      <c r="H51" s="116">
        <f>Minutes_by_use_case!$C9</f>
        <v>33739.333333333336</v>
      </c>
      <c r="I51" s="116">
        <f>Minutes_by_use_case!$C9</f>
        <v>33739.333333333336</v>
      </c>
      <c r="J51" s="116">
        <f>Minutes_by_use_case!$C9</f>
        <v>33739.333333333336</v>
      </c>
      <c r="K51" s="116">
        <f>Minutes_by_use_case!$C9</f>
        <v>33739.333333333336</v>
      </c>
      <c r="L51" s="116">
        <f>Minutes_by_use_case!$C9</f>
        <v>33739.333333333336</v>
      </c>
      <c r="M51" s="116">
        <f>Minutes_by_use_case!$C9</f>
        <v>33739.333333333336</v>
      </c>
      <c r="N51" s="116">
        <f>Minutes_by_use_case!$C9</f>
        <v>33739.333333333336</v>
      </c>
      <c r="O51" s="116">
        <f>Minutes_by_use_case!$C9</f>
        <v>33739.333333333336</v>
      </c>
      <c r="P51" s="116">
        <f>Minutes_by_use_case!$C9</f>
        <v>33739.333333333336</v>
      </c>
      <c r="Q51" s="116">
        <f>Minutes_by_use_case!$C9</f>
        <v>33739.333333333336</v>
      </c>
      <c r="R51" s="116">
        <f>Minutes_by_use_case!$C9</f>
        <v>33739.333333333336</v>
      </c>
      <c r="S51" s="116">
        <f>Minutes_by_use_case!$C9</f>
        <v>33739.333333333336</v>
      </c>
      <c r="T51" s="116">
        <f>Minutes_by_use_case!$C9</f>
        <v>33739.333333333336</v>
      </c>
      <c r="U51" s="116">
        <f>Minutes_by_use_case!$C9</f>
        <v>33739.333333333336</v>
      </c>
      <c r="V51" s="116">
        <f>Minutes_by_use_case!$C9</f>
        <v>33739.333333333336</v>
      </c>
      <c r="W51" s="116">
        <f>Minutes_by_use_case!$C9</f>
        <v>33739.333333333336</v>
      </c>
    </row>
    <row r="53" spans="1:23" ht="14.4" x14ac:dyDescent="0.3">
      <c r="A53" s="119" t="s">
        <v>163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X220"/>
  <sheetViews>
    <sheetView topLeftCell="A16" zoomScaleNormal="100" workbookViewId="0">
      <selection activeCell="H50" sqref="H50"/>
    </sheetView>
  </sheetViews>
  <sheetFormatPr defaultRowHeight="13.8" x14ac:dyDescent="0.25"/>
  <cols>
    <col min="1" max="1" width="19.6640625" style="2" customWidth="1"/>
    <col min="2" max="2" width="50.5546875" style="2" customWidth="1"/>
    <col min="3" max="3" width="6.77734375" style="2" customWidth="1"/>
    <col min="4" max="23" width="13.5546875" style="63" bestFit="1" customWidth="1"/>
    <col min="24" max="24" width="13.21875" style="2" bestFit="1" customWidth="1"/>
    <col min="25" max="16384" width="8.88671875" style="2"/>
  </cols>
  <sheetData>
    <row r="1" spans="1:24" x14ac:dyDescent="0.25">
      <c r="A1" s="92" t="s">
        <v>31</v>
      </c>
      <c r="B1" s="92" t="s">
        <v>101</v>
      </c>
      <c r="C1" s="92" t="s">
        <v>87</v>
      </c>
      <c r="D1" s="91">
        <v>2021</v>
      </c>
      <c r="E1" s="92">
        <v>2022</v>
      </c>
      <c r="F1" s="91">
        <v>2023</v>
      </c>
      <c r="G1" s="92">
        <v>2024</v>
      </c>
      <c r="H1" s="91">
        <v>2025</v>
      </c>
      <c r="I1" s="92">
        <v>2026</v>
      </c>
      <c r="J1" s="91">
        <v>2027</v>
      </c>
      <c r="K1" s="92">
        <v>2028</v>
      </c>
      <c r="L1" s="91">
        <v>2029</v>
      </c>
      <c r="M1" s="92">
        <v>2030</v>
      </c>
      <c r="N1" s="91">
        <v>2031</v>
      </c>
      <c r="O1" s="92">
        <v>2032</v>
      </c>
      <c r="P1" s="91">
        <v>2033</v>
      </c>
      <c r="Q1" s="92">
        <v>2034</v>
      </c>
      <c r="R1" s="91">
        <v>2035</v>
      </c>
      <c r="S1" s="92">
        <v>2036</v>
      </c>
      <c r="T1" s="91">
        <v>2037</v>
      </c>
      <c r="U1" s="92">
        <v>2038</v>
      </c>
      <c r="V1" s="91">
        <v>2039</v>
      </c>
      <c r="W1" s="92">
        <v>2040</v>
      </c>
    </row>
    <row r="2" spans="1:24" x14ac:dyDescent="0.25">
      <c r="A2" s="44" t="s">
        <v>32</v>
      </c>
      <c r="B2" s="44" t="s">
        <v>56</v>
      </c>
      <c r="C2" s="122"/>
      <c r="D2" s="116">
        <f>IFERROR(INDEX(lifespans_all!D$2:D$56,MATCH($A2,lifespans_all!$A$2:$A$56,0))*INDEX(SR_mission_minutes!D$2:D$43,MATCH($A2,SR_mission_minutes!$A$2:$A$43)),"-")</f>
        <v>66700.388888888891</v>
      </c>
      <c r="E2" s="116">
        <f>IFERROR(INDEX(lifespans_all!E$2:E$56,MATCH($A2,lifespans_all!$A$2:$A$56,0))*INDEX(SR_mission_minutes!E$2:E$43,MATCH($A2,SR_mission_minutes!$A$2:$A$43)),"-")</f>
        <v>66700.388888888891</v>
      </c>
      <c r="F2" s="116">
        <f>IFERROR(INDEX(lifespans_all!F$2:F$56,MATCH($A2,lifespans_all!$A$2:$A$56,0))*INDEX(SR_mission_minutes!F$2:F$43,MATCH($A2,SR_mission_minutes!$A$2:$A$43)),"-")</f>
        <v>66700.388888888891</v>
      </c>
      <c r="G2" s="116">
        <f>IFERROR(INDEX(lifespans_all!G$2:G$56,MATCH($A2,lifespans_all!$A$2:$A$56,0))*INDEX(SR_mission_minutes!G$2:G$43,MATCH($A2,SR_mission_minutes!$A$2:$A$43)),"-")</f>
        <v>66700.388888888891</v>
      </c>
      <c r="H2" s="116">
        <f>IFERROR(INDEX(lifespans_all!H$2:H$56,MATCH($A2,lifespans_all!$A$2:$A$56,0))*INDEX(SR_mission_minutes!H$2:H$43,MATCH($A2,SR_mission_minutes!$A$2:$A$43)),"-")</f>
        <v>0</v>
      </c>
      <c r="I2" s="116">
        <f>IFERROR(INDEX(lifespans_all!I$2:I$56,MATCH($A2,lifespans_all!$A$2:$A$56,0))*INDEX(SR_mission_minutes!I$2:I$43,MATCH($A2,SR_mission_minutes!$A$2:$A$43)),"-")</f>
        <v>0</v>
      </c>
      <c r="J2" s="116">
        <f>IFERROR(INDEX(lifespans_all!J$2:J$56,MATCH($A2,lifespans_all!$A$2:$A$56,0))*INDEX(SR_mission_minutes!J$2:J$43,MATCH($A2,SR_mission_minutes!$A$2:$A$43)),"-")</f>
        <v>0</v>
      </c>
      <c r="K2" s="116">
        <f>IFERROR(INDEX(lifespans_all!K$2:K$56,MATCH($A2,lifespans_all!$A$2:$A$56,0))*INDEX(SR_mission_minutes!K$2:K$43,MATCH($A2,SR_mission_minutes!$A$2:$A$43)),"-")</f>
        <v>0</v>
      </c>
      <c r="L2" s="116">
        <f>IFERROR(INDEX(lifespans_all!L$2:L$56,MATCH($A2,lifespans_all!$A$2:$A$56,0))*INDEX(SR_mission_minutes!L$2:L$43,MATCH($A2,SR_mission_minutes!$A$2:$A$43)),"-")</f>
        <v>0</v>
      </c>
      <c r="M2" s="116">
        <f>IFERROR(INDEX(lifespans_all!M$2:M$56,MATCH($A2,lifespans_all!$A$2:$A$56,0))*INDEX(SR_mission_minutes!M$2:M$43,MATCH($A2,SR_mission_minutes!$A$2:$A$43)),"-")</f>
        <v>0</v>
      </c>
      <c r="N2" s="116">
        <f>IFERROR(INDEX(lifespans_all!N$2:N$56,MATCH($A2,lifespans_all!$A$2:$A$56,0))*INDEX(SR_mission_minutes!N$2:N$43,MATCH($A2,SR_mission_minutes!$A$2:$A$43)),"-")</f>
        <v>0</v>
      </c>
      <c r="O2" s="116">
        <f>IFERROR(INDEX(lifespans_all!O$2:O$56,MATCH($A2,lifespans_all!$A$2:$A$56,0))*INDEX(SR_mission_minutes!O$2:O$43,MATCH($A2,SR_mission_minutes!$A$2:$A$43)),"-")</f>
        <v>0</v>
      </c>
      <c r="P2" s="116">
        <f>IFERROR(INDEX(lifespans_all!P$2:P$56,MATCH($A2,lifespans_all!$A$2:$A$56,0))*INDEX(SR_mission_minutes!P$2:P$43,MATCH($A2,SR_mission_minutes!$A$2:$A$43)),"-")</f>
        <v>0</v>
      </c>
      <c r="Q2" s="116">
        <f>IFERROR(INDEX(lifespans_all!Q$2:Q$56,MATCH($A2,lifespans_all!$A$2:$A$56,0))*INDEX(SR_mission_minutes!Q$2:Q$43,MATCH($A2,SR_mission_minutes!$A$2:$A$43)),"-")</f>
        <v>0</v>
      </c>
      <c r="R2" s="116">
        <f>IFERROR(INDEX(lifespans_all!R$2:R$56,MATCH($A2,lifespans_all!$A$2:$A$56,0))*INDEX(SR_mission_minutes!R$2:R$43,MATCH($A2,SR_mission_minutes!$A$2:$A$43)),"-")</f>
        <v>0</v>
      </c>
      <c r="S2" s="116">
        <f>IFERROR(INDEX(lifespans_all!S$2:S$56,MATCH($A2,lifespans_all!$A$2:$A$56,0))*INDEX(SR_mission_minutes!S$2:S$43,MATCH($A2,SR_mission_minutes!$A$2:$A$43)),"-")</f>
        <v>0</v>
      </c>
      <c r="T2" s="116">
        <f>IFERROR(INDEX(lifespans_all!T$2:T$56,MATCH($A2,lifespans_all!$A$2:$A$56,0))*INDEX(SR_mission_minutes!T$2:T$43,MATCH($A2,SR_mission_minutes!$A$2:$A$43)),"-")</f>
        <v>0</v>
      </c>
      <c r="U2" s="116">
        <f>IFERROR(INDEX(lifespans_all!U$2:U$56,MATCH($A2,lifespans_all!$A$2:$A$56,0))*INDEX(SR_mission_minutes!U$2:U$43,MATCH($A2,SR_mission_minutes!$A$2:$A$43)),"-")</f>
        <v>0</v>
      </c>
      <c r="V2" s="116">
        <f>IFERROR(INDEX(lifespans_all!V$2:V$56,MATCH($A2,lifespans_all!$A$2:$A$56,0))*INDEX(SR_mission_minutes!V$2:V$43,MATCH($A2,SR_mission_minutes!$A$2:$A$43)),"-")</f>
        <v>0</v>
      </c>
      <c r="W2" s="116">
        <f>IFERROR(INDEX(lifespans_all!W$2:W$56,MATCH($A2,lifespans_all!$A$2:$A$56,0))*INDEX(SR_mission_minutes!W$2:W$43,MATCH($A2,SR_mission_minutes!$A$2:$A$43)),"-")</f>
        <v>0</v>
      </c>
      <c r="X2" s="34"/>
    </row>
    <row r="3" spans="1:24" x14ac:dyDescent="0.25">
      <c r="A3" s="44" t="s">
        <v>64</v>
      </c>
      <c r="B3" s="44" t="s">
        <v>56</v>
      </c>
      <c r="C3" s="122"/>
      <c r="D3" s="116">
        <f>IFERROR(INDEX(lifespans_all!D$2:D$56,MATCH($A3,lifespans_all!$A$2:$A$56,0))*INDEX(SR_mission_minutes!D$2:D$43,MATCH($A3,SR_mission_minutes!$A$2:$A$43)),"-")</f>
        <v>66700.388888888891</v>
      </c>
      <c r="E3" s="116">
        <f>IFERROR(INDEX(lifespans_all!E$2:E$56,MATCH($A3,lifespans_all!$A$2:$A$56,0))*INDEX(SR_mission_minutes!E$2:E$43,MATCH($A3,SR_mission_minutes!$A$2:$A$43)),"-")</f>
        <v>66700.388888888891</v>
      </c>
      <c r="F3" s="116">
        <f>IFERROR(INDEX(lifespans_all!F$2:F$56,MATCH($A3,lifespans_all!$A$2:$A$56,0))*INDEX(SR_mission_minutes!F$2:F$43,MATCH($A3,SR_mission_minutes!$A$2:$A$43)),"-")</f>
        <v>66700.388888888891</v>
      </c>
      <c r="G3" s="116">
        <f>IFERROR(INDEX(lifespans_all!G$2:G$56,MATCH($A3,lifespans_all!$A$2:$A$56,0))*INDEX(SR_mission_minutes!G$2:G$43,MATCH($A3,SR_mission_minutes!$A$2:$A$43)),"-")</f>
        <v>66700.388888888891</v>
      </c>
      <c r="H3" s="116">
        <f>IFERROR(INDEX(lifespans_all!H$2:H$56,MATCH($A3,lifespans_all!$A$2:$A$56,0))*INDEX(SR_mission_minutes!H$2:H$43,MATCH($A3,SR_mission_minutes!$A$2:$A$43)),"-")</f>
        <v>66700.388888888891</v>
      </c>
      <c r="I3" s="116">
        <f>IFERROR(INDEX(lifespans_all!I$2:I$56,MATCH($A3,lifespans_all!$A$2:$A$56,0))*INDEX(SR_mission_minutes!I$2:I$43,MATCH($A3,SR_mission_minutes!$A$2:$A$43)),"-")</f>
        <v>66700.388888888891</v>
      </c>
      <c r="J3" s="116">
        <f>IFERROR(INDEX(lifespans_all!J$2:J$56,MATCH($A3,lifespans_all!$A$2:$A$56,0))*INDEX(SR_mission_minutes!J$2:J$43,MATCH($A3,SR_mission_minutes!$A$2:$A$43)),"-")</f>
        <v>0</v>
      </c>
      <c r="K3" s="116">
        <f>IFERROR(INDEX(lifespans_all!K$2:K$56,MATCH($A3,lifespans_all!$A$2:$A$56,0))*INDEX(SR_mission_minutes!K$2:K$43,MATCH($A3,SR_mission_minutes!$A$2:$A$43)),"-")</f>
        <v>0</v>
      </c>
      <c r="L3" s="116">
        <f>IFERROR(INDEX(lifespans_all!L$2:L$56,MATCH($A3,lifespans_all!$A$2:$A$56,0))*INDEX(SR_mission_minutes!L$2:L$43,MATCH($A3,SR_mission_minutes!$A$2:$A$43)),"-")</f>
        <v>0</v>
      </c>
      <c r="M3" s="116">
        <f>IFERROR(INDEX(lifespans_all!M$2:M$56,MATCH($A3,lifespans_all!$A$2:$A$56,0))*INDEX(SR_mission_minutes!M$2:M$43,MATCH($A3,SR_mission_minutes!$A$2:$A$43)),"-")</f>
        <v>0</v>
      </c>
      <c r="N3" s="116">
        <f>IFERROR(INDEX(lifespans_all!N$2:N$56,MATCH($A3,lifespans_all!$A$2:$A$56,0))*INDEX(SR_mission_minutes!N$2:N$43,MATCH($A3,SR_mission_minutes!$A$2:$A$43)),"-")</f>
        <v>0</v>
      </c>
      <c r="O3" s="116">
        <f>IFERROR(INDEX(lifespans_all!O$2:O$56,MATCH($A3,lifespans_all!$A$2:$A$56,0))*INDEX(SR_mission_minutes!O$2:O$43,MATCH($A3,SR_mission_minutes!$A$2:$A$43)),"-")</f>
        <v>0</v>
      </c>
      <c r="P3" s="116">
        <f>IFERROR(INDEX(lifespans_all!P$2:P$56,MATCH($A3,lifespans_all!$A$2:$A$56,0))*INDEX(SR_mission_minutes!P$2:P$43,MATCH($A3,SR_mission_minutes!$A$2:$A$43)),"-")</f>
        <v>0</v>
      </c>
      <c r="Q3" s="116">
        <f>IFERROR(INDEX(lifespans_all!Q$2:Q$56,MATCH($A3,lifespans_all!$A$2:$A$56,0))*INDEX(SR_mission_minutes!Q$2:Q$43,MATCH($A3,SR_mission_minutes!$A$2:$A$43)),"-")</f>
        <v>0</v>
      </c>
      <c r="R3" s="116">
        <f>IFERROR(INDEX(lifespans_all!R$2:R$56,MATCH($A3,lifespans_all!$A$2:$A$56,0))*INDEX(SR_mission_minutes!R$2:R$43,MATCH($A3,SR_mission_minutes!$A$2:$A$43)),"-")</f>
        <v>0</v>
      </c>
      <c r="S3" s="116">
        <f>IFERROR(INDEX(lifespans_all!S$2:S$56,MATCH($A3,lifespans_all!$A$2:$A$56,0))*INDEX(SR_mission_minutes!S$2:S$43,MATCH($A3,SR_mission_minutes!$A$2:$A$43)),"-")</f>
        <v>0</v>
      </c>
      <c r="T3" s="116">
        <f>IFERROR(INDEX(lifespans_all!T$2:T$56,MATCH($A3,lifespans_all!$A$2:$A$56,0))*INDEX(SR_mission_minutes!T$2:T$43,MATCH($A3,SR_mission_minutes!$A$2:$A$43)),"-")</f>
        <v>0</v>
      </c>
      <c r="U3" s="116">
        <f>IFERROR(INDEX(lifespans_all!U$2:U$56,MATCH($A3,lifespans_all!$A$2:$A$56,0))*INDEX(SR_mission_minutes!U$2:U$43,MATCH($A3,SR_mission_minutes!$A$2:$A$43)),"-")</f>
        <v>0</v>
      </c>
      <c r="V3" s="116">
        <f>IFERROR(INDEX(lifespans_all!V$2:V$56,MATCH($A3,lifespans_all!$A$2:$A$56,0))*INDEX(SR_mission_minutes!V$2:V$43,MATCH($A3,SR_mission_minutes!$A$2:$A$43)),"-")</f>
        <v>0</v>
      </c>
      <c r="W3" s="116">
        <f>IFERROR(INDEX(lifespans_all!W$2:W$56,MATCH($A3,lifespans_all!$A$2:$A$56,0))*INDEX(SR_mission_minutes!W$2:W$43,MATCH($A3,SR_mission_minutes!$A$2:$A$43)),"-")</f>
        <v>0</v>
      </c>
    </row>
    <row r="4" spans="1:24" x14ac:dyDescent="0.25">
      <c r="A4" s="44" t="s">
        <v>66</v>
      </c>
      <c r="B4" s="44" t="s">
        <v>57</v>
      </c>
      <c r="C4" s="122"/>
      <c r="D4" s="116">
        <f>IFERROR(INDEX(lifespans_all!D$2:D$56,MATCH($A4,lifespans_all!$A$2:$A$56,0))*INDEX(SR_mission_minutes!D$2:D$43,MATCH($A4,SR_mission_minutes!$A$2:$A$43)),"-")</f>
        <v>2294</v>
      </c>
      <c r="E4" s="116">
        <f>IFERROR(INDEX(lifespans_all!E$2:E$56,MATCH($A4,lifespans_all!$A$2:$A$56,0))*INDEX(SR_mission_minutes!E$2:E$43,MATCH($A4,SR_mission_minutes!$A$2:$A$43)),"-")</f>
        <v>2294</v>
      </c>
      <c r="F4" s="116">
        <f>IFERROR(INDEX(lifespans_all!F$2:F$56,MATCH($A4,lifespans_all!$A$2:$A$56,0))*INDEX(SR_mission_minutes!F$2:F$43,MATCH($A4,SR_mission_minutes!$A$2:$A$43)),"-")</f>
        <v>2294</v>
      </c>
      <c r="G4" s="116">
        <f>IFERROR(INDEX(lifespans_all!G$2:G$56,MATCH($A4,lifespans_all!$A$2:$A$56,0))*INDEX(SR_mission_minutes!G$2:G$43,MATCH($A4,SR_mission_minutes!$A$2:$A$43)),"-")</f>
        <v>2294</v>
      </c>
      <c r="H4" s="116">
        <f>IFERROR(INDEX(lifespans_all!H$2:H$56,MATCH($A4,lifespans_all!$A$2:$A$56,0))*INDEX(SR_mission_minutes!H$2:H$43,MATCH($A4,SR_mission_minutes!$A$2:$A$43)),"-")</f>
        <v>0</v>
      </c>
      <c r="I4" s="116">
        <f>IFERROR(INDEX(lifespans_all!I$2:I$56,MATCH($A4,lifespans_all!$A$2:$A$56,0))*INDEX(SR_mission_minutes!I$2:I$43,MATCH($A4,SR_mission_minutes!$A$2:$A$43)),"-")</f>
        <v>0</v>
      </c>
      <c r="J4" s="116">
        <f>IFERROR(INDEX(lifespans_all!J$2:J$56,MATCH($A4,lifespans_all!$A$2:$A$56,0))*INDEX(SR_mission_minutes!J$2:J$43,MATCH($A4,SR_mission_minutes!$A$2:$A$43)),"-")</f>
        <v>0</v>
      </c>
      <c r="K4" s="116">
        <f>IFERROR(INDEX(lifespans_all!K$2:K$56,MATCH($A4,lifespans_all!$A$2:$A$56,0))*INDEX(SR_mission_minutes!K$2:K$43,MATCH($A4,SR_mission_minutes!$A$2:$A$43)),"-")</f>
        <v>0</v>
      </c>
      <c r="L4" s="116">
        <f>IFERROR(INDEX(lifespans_all!L$2:L$56,MATCH($A4,lifespans_all!$A$2:$A$56,0))*INDEX(SR_mission_minutes!L$2:L$43,MATCH($A4,SR_mission_minutes!$A$2:$A$43)),"-")</f>
        <v>0</v>
      </c>
      <c r="M4" s="116">
        <f>IFERROR(INDEX(lifespans_all!M$2:M$56,MATCH($A4,lifespans_all!$A$2:$A$56,0))*INDEX(SR_mission_minutes!M$2:M$43,MATCH($A4,SR_mission_minutes!$A$2:$A$43)),"-")</f>
        <v>0</v>
      </c>
      <c r="N4" s="116">
        <f>IFERROR(INDEX(lifespans_all!N$2:N$56,MATCH($A4,lifespans_all!$A$2:$A$56,0))*INDEX(SR_mission_minutes!N$2:N$43,MATCH($A4,SR_mission_minutes!$A$2:$A$43)),"-")</f>
        <v>0</v>
      </c>
      <c r="O4" s="116">
        <f>IFERROR(INDEX(lifespans_all!O$2:O$56,MATCH($A4,lifespans_all!$A$2:$A$56,0))*INDEX(SR_mission_minutes!O$2:O$43,MATCH($A4,SR_mission_minutes!$A$2:$A$43)),"-")</f>
        <v>0</v>
      </c>
      <c r="P4" s="116">
        <f>IFERROR(INDEX(lifespans_all!P$2:P$56,MATCH($A4,lifespans_all!$A$2:$A$56,0))*INDEX(SR_mission_minutes!P$2:P$43,MATCH($A4,SR_mission_minutes!$A$2:$A$43)),"-")</f>
        <v>0</v>
      </c>
      <c r="Q4" s="116">
        <f>IFERROR(INDEX(lifespans_all!Q$2:Q$56,MATCH($A4,lifespans_all!$A$2:$A$56,0))*INDEX(SR_mission_minutes!Q$2:Q$43,MATCH($A4,SR_mission_minutes!$A$2:$A$43)),"-")</f>
        <v>0</v>
      </c>
      <c r="R4" s="116">
        <f>IFERROR(INDEX(lifespans_all!R$2:R$56,MATCH($A4,lifespans_all!$A$2:$A$56,0))*INDEX(SR_mission_minutes!R$2:R$43,MATCH($A4,SR_mission_minutes!$A$2:$A$43)),"-")</f>
        <v>0</v>
      </c>
      <c r="S4" s="116">
        <f>IFERROR(INDEX(lifespans_all!S$2:S$56,MATCH($A4,lifespans_all!$A$2:$A$56,0))*INDEX(SR_mission_minutes!S$2:S$43,MATCH($A4,SR_mission_minutes!$A$2:$A$43)),"-")</f>
        <v>0</v>
      </c>
      <c r="T4" s="116">
        <f>IFERROR(INDEX(lifespans_all!T$2:T$56,MATCH($A4,lifespans_all!$A$2:$A$56,0))*INDEX(SR_mission_minutes!T$2:T$43,MATCH($A4,SR_mission_minutes!$A$2:$A$43)),"-")</f>
        <v>0</v>
      </c>
      <c r="U4" s="116">
        <f>IFERROR(INDEX(lifespans_all!U$2:U$56,MATCH($A4,lifespans_all!$A$2:$A$56,0))*INDEX(SR_mission_minutes!U$2:U$43,MATCH($A4,SR_mission_minutes!$A$2:$A$43)),"-")</f>
        <v>0</v>
      </c>
      <c r="V4" s="116">
        <f>IFERROR(INDEX(lifespans_all!V$2:V$56,MATCH($A4,lifespans_all!$A$2:$A$56,0))*INDEX(SR_mission_minutes!V$2:V$43,MATCH($A4,SR_mission_minutes!$A$2:$A$43)),"-")</f>
        <v>0</v>
      </c>
      <c r="W4" s="116">
        <f>IFERROR(INDEX(lifespans_all!W$2:W$56,MATCH($A4,lifespans_all!$A$2:$A$56,0))*INDEX(SR_mission_minutes!W$2:W$43,MATCH($A4,SR_mission_minutes!$A$2:$A$43)),"-")</f>
        <v>0</v>
      </c>
    </row>
    <row r="5" spans="1:24" x14ac:dyDescent="0.25">
      <c r="A5" s="44" t="s">
        <v>67</v>
      </c>
      <c r="B5" s="44" t="s">
        <v>56</v>
      </c>
      <c r="C5" s="122"/>
      <c r="D5" s="116">
        <f>IFERROR(INDEX(lifespans_all!D$2:D$56,MATCH($A5,lifespans_all!$A$2:$A$56,0))*INDEX(SR_mission_minutes!D$2:D$43,MATCH($A5,SR_mission_minutes!$A$2:$A$43)),"-")</f>
        <v>66700.388888888891</v>
      </c>
      <c r="E5" s="116">
        <f>IFERROR(INDEX(lifespans_all!E$2:E$56,MATCH($A5,lifespans_all!$A$2:$A$56,0))*INDEX(SR_mission_minutes!E$2:E$43,MATCH($A5,SR_mission_minutes!$A$2:$A$43)),"-")</f>
        <v>66700.388888888891</v>
      </c>
      <c r="F5" s="116">
        <f>IFERROR(INDEX(lifespans_all!F$2:F$56,MATCH($A5,lifespans_all!$A$2:$A$56,0))*INDEX(SR_mission_minutes!F$2:F$43,MATCH($A5,SR_mission_minutes!$A$2:$A$43)),"-")</f>
        <v>66700.388888888891</v>
      </c>
      <c r="G5" s="116">
        <f>IFERROR(INDEX(lifespans_all!G$2:G$56,MATCH($A5,lifespans_all!$A$2:$A$56,0))*INDEX(SR_mission_minutes!G$2:G$43,MATCH($A5,SR_mission_minutes!$A$2:$A$43)),"-")</f>
        <v>66700.388888888891</v>
      </c>
      <c r="H5" s="116">
        <f>IFERROR(INDEX(lifespans_all!H$2:H$56,MATCH($A5,lifespans_all!$A$2:$A$56,0))*INDEX(SR_mission_minutes!H$2:H$43,MATCH($A5,SR_mission_minutes!$A$2:$A$43)),"-")</f>
        <v>66700.388888888891</v>
      </c>
      <c r="I5" s="116">
        <f>IFERROR(INDEX(lifespans_all!I$2:I$56,MATCH($A5,lifespans_all!$A$2:$A$56,0))*INDEX(SR_mission_minutes!I$2:I$43,MATCH($A5,SR_mission_minutes!$A$2:$A$43)),"-")</f>
        <v>66700.388888888891</v>
      </c>
      <c r="J5" s="116">
        <f>IFERROR(INDEX(lifespans_all!J$2:J$56,MATCH($A5,lifespans_all!$A$2:$A$56,0))*INDEX(SR_mission_minutes!J$2:J$43,MATCH($A5,SR_mission_minutes!$A$2:$A$43)),"-")</f>
        <v>0</v>
      </c>
      <c r="K5" s="116">
        <f>IFERROR(INDEX(lifespans_all!K$2:K$56,MATCH($A5,lifespans_all!$A$2:$A$56,0))*INDEX(SR_mission_minutes!K$2:K$43,MATCH($A5,SR_mission_minutes!$A$2:$A$43)),"-")</f>
        <v>0</v>
      </c>
      <c r="L5" s="116">
        <f>IFERROR(INDEX(lifespans_all!L$2:L$56,MATCH($A5,lifespans_all!$A$2:$A$56,0))*INDEX(SR_mission_minutes!L$2:L$43,MATCH($A5,SR_mission_minutes!$A$2:$A$43)),"-")</f>
        <v>0</v>
      </c>
      <c r="M5" s="116">
        <f>IFERROR(INDEX(lifespans_all!M$2:M$56,MATCH($A5,lifespans_all!$A$2:$A$56,0))*INDEX(SR_mission_minutes!M$2:M$43,MATCH($A5,SR_mission_minutes!$A$2:$A$43)),"-")</f>
        <v>0</v>
      </c>
      <c r="N5" s="116">
        <f>IFERROR(INDEX(lifespans_all!N$2:N$56,MATCH($A5,lifespans_all!$A$2:$A$56,0))*INDEX(SR_mission_minutes!N$2:N$43,MATCH($A5,SR_mission_minutes!$A$2:$A$43)),"-")</f>
        <v>0</v>
      </c>
      <c r="O5" s="116">
        <f>IFERROR(INDEX(lifespans_all!O$2:O$56,MATCH($A5,lifespans_all!$A$2:$A$56,0))*INDEX(SR_mission_minutes!O$2:O$43,MATCH($A5,SR_mission_minutes!$A$2:$A$43)),"-")</f>
        <v>0</v>
      </c>
      <c r="P5" s="116">
        <f>IFERROR(INDEX(lifespans_all!P$2:P$56,MATCH($A5,lifespans_all!$A$2:$A$56,0))*INDEX(SR_mission_minutes!P$2:P$43,MATCH($A5,SR_mission_minutes!$A$2:$A$43)),"-")</f>
        <v>0</v>
      </c>
      <c r="Q5" s="116">
        <f>IFERROR(INDEX(lifespans_all!Q$2:Q$56,MATCH($A5,lifespans_all!$A$2:$A$56,0))*INDEX(SR_mission_minutes!Q$2:Q$43,MATCH($A5,SR_mission_minutes!$A$2:$A$43)),"-")</f>
        <v>0</v>
      </c>
      <c r="R5" s="116">
        <f>IFERROR(INDEX(lifespans_all!R$2:R$56,MATCH($A5,lifespans_all!$A$2:$A$56,0))*INDEX(SR_mission_minutes!R$2:R$43,MATCH($A5,SR_mission_minutes!$A$2:$A$43)),"-")</f>
        <v>0</v>
      </c>
      <c r="S5" s="116">
        <f>IFERROR(INDEX(lifespans_all!S$2:S$56,MATCH($A5,lifespans_all!$A$2:$A$56,0))*INDEX(SR_mission_minutes!S$2:S$43,MATCH($A5,SR_mission_minutes!$A$2:$A$43)),"-")</f>
        <v>0</v>
      </c>
      <c r="T5" s="116">
        <f>IFERROR(INDEX(lifespans_all!T$2:T$56,MATCH($A5,lifespans_all!$A$2:$A$56,0))*INDEX(SR_mission_minutes!T$2:T$43,MATCH($A5,SR_mission_minutes!$A$2:$A$43)),"-")</f>
        <v>0</v>
      </c>
      <c r="U5" s="116">
        <f>IFERROR(INDEX(lifespans_all!U$2:U$56,MATCH($A5,lifespans_all!$A$2:$A$56,0))*INDEX(SR_mission_minutes!U$2:U$43,MATCH($A5,SR_mission_minutes!$A$2:$A$43)),"-")</f>
        <v>0</v>
      </c>
      <c r="V5" s="116">
        <f>IFERROR(INDEX(lifespans_all!V$2:V$56,MATCH($A5,lifespans_all!$A$2:$A$56,0))*INDEX(SR_mission_minutes!V$2:V$43,MATCH($A5,SR_mission_minutes!$A$2:$A$43)),"-")</f>
        <v>0</v>
      </c>
      <c r="W5" s="116">
        <f>IFERROR(INDEX(lifespans_all!W$2:W$56,MATCH($A5,lifespans_all!$A$2:$A$56,0))*INDEX(SR_mission_minutes!W$2:W$43,MATCH($A5,SR_mission_minutes!$A$2:$A$43)),"-")</f>
        <v>0</v>
      </c>
    </row>
    <row r="6" spans="1:24" x14ac:dyDescent="0.25">
      <c r="A6" s="44" t="s">
        <v>33</v>
      </c>
      <c r="B6" s="44" t="s">
        <v>63</v>
      </c>
      <c r="C6" s="122"/>
      <c r="D6" s="116" t="str">
        <f>IFERROR(INDEX(lifespans_all!D$2:D$56,MATCH($A6,lifespans_all!$A$2:$A$56,0))*INDEX(SR_mission_minutes!D$2:D$43,MATCH($A6,SR_mission_minutes!$A$2:$A$43)),"-")</f>
        <v>-</v>
      </c>
      <c r="E6" s="116" t="str">
        <f>IFERROR(INDEX(lifespans_all!E$2:E$56,MATCH($A6,lifespans_all!$A$2:$A$56,0))*INDEX(SR_mission_minutes!E$2:E$43,MATCH($A6,SR_mission_minutes!$A$2:$A$43)),"-")</f>
        <v>-</v>
      </c>
      <c r="F6" s="116" t="str">
        <f>IFERROR(INDEX(lifespans_all!F$2:F$56,MATCH($A6,lifespans_all!$A$2:$A$56,0))*INDEX(SR_mission_minutes!F$2:F$43,MATCH($A6,SR_mission_minutes!$A$2:$A$43)),"-")</f>
        <v>-</v>
      </c>
      <c r="G6" s="116" t="str">
        <f>IFERROR(INDEX(lifespans_all!G$2:G$56,MATCH($A6,lifespans_all!$A$2:$A$56,0))*INDEX(SR_mission_minutes!G$2:G$43,MATCH($A6,SR_mission_minutes!$A$2:$A$43)),"-")</f>
        <v>-</v>
      </c>
      <c r="H6" s="116" t="str">
        <f>IFERROR(INDEX(lifespans_all!H$2:H$56,MATCH($A6,lifespans_all!$A$2:$A$56,0))*INDEX(SR_mission_minutes!H$2:H$43,MATCH($A6,SR_mission_minutes!$A$2:$A$43)),"-")</f>
        <v>-</v>
      </c>
      <c r="I6" s="116" t="str">
        <f>IFERROR(INDEX(lifespans_all!I$2:I$56,MATCH($A6,lifespans_all!$A$2:$A$56,0))*INDEX(SR_mission_minutes!I$2:I$43,MATCH($A6,SR_mission_minutes!$A$2:$A$43)),"-")</f>
        <v>-</v>
      </c>
      <c r="J6" s="116" t="str">
        <f>IFERROR(INDEX(lifespans_all!J$2:J$56,MATCH($A6,lifespans_all!$A$2:$A$56,0))*INDEX(SR_mission_minutes!J$2:J$43,MATCH($A6,SR_mission_minutes!$A$2:$A$43)),"-")</f>
        <v>-</v>
      </c>
      <c r="K6" s="116" t="str">
        <f>IFERROR(INDEX(lifespans_all!K$2:K$56,MATCH($A6,lifespans_all!$A$2:$A$56,0))*INDEX(SR_mission_minutes!K$2:K$43,MATCH($A6,SR_mission_minutes!$A$2:$A$43)),"-")</f>
        <v>-</v>
      </c>
      <c r="L6" s="116" t="str">
        <f>IFERROR(INDEX(lifespans_all!L$2:L$56,MATCH($A6,lifespans_all!$A$2:$A$56,0))*INDEX(SR_mission_minutes!L$2:L$43,MATCH($A6,SR_mission_minutes!$A$2:$A$43)),"-")</f>
        <v>-</v>
      </c>
      <c r="M6" s="116" t="str">
        <f>IFERROR(INDEX(lifespans_all!M$2:M$56,MATCH($A6,lifespans_all!$A$2:$A$56,0))*INDEX(SR_mission_minutes!M$2:M$43,MATCH($A6,SR_mission_minutes!$A$2:$A$43)),"-")</f>
        <v>-</v>
      </c>
      <c r="N6" s="116" t="str">
        <f>IFERROR(INDEX(lifespans_all!N$2:N$56,MATCH($A6,lifespans_all!$A$2:$A$56,0))*INDEX(SR_mission_minutes!N$2:N$43,MATCH($A6,SR_mission_minutes!$A$2:$A$43)),"-")</f>
        <v>-</v>
      </c>
      <c r="O6" s="116" t="str">
        <f>IFERROR(INDEX(lifespans_all!O$2:O$56,MATCH($A6,lifespans_all!$A$2:$A$56,0))*INDEX(SR_mission_minutes!O$2:O$43,MATCH($A6,SR_mission_minutes!$A$2:$A$43)),"-")</f>
        <v>-</v>
      </c>
      <c r="P6" s="116" t="str">
        <f>IFERROR(INDEX(lifespans_all!P$2:P$56,MATCH($A6,lifespans_all!$A$2:$A$56,0))*INDEX(SR_mission_minutes!P$2:P$43,MATCH($A6,SR_mission_minutes!$A$2:$A$43)),"-")</f>
        <v>-</v>
      </c>
      <c r="Q6" s="116" t="str">
        <f>IFERROR(INDEX(lifespans_all!Q$2:Q$56,MATCH($A6,lifespans_all!$A$2:$A$56,0))*INDEX(SR_mission_minutes!Q$2:Q$43,MATCH($A6,SR_mission_minutes!$A$2:$A$43)),"-")</f>
        <v>-</v>
      </c>
      <c r="R6" s="116" t="str">
        <f>IFERROR(INDEX(lifespans_all!R$2:R$56,MATCH($A6,lifespans_all!$A$2:$A$56,0))*INDEX(SR_mission_minutes!R$2:R$43,MATCH($A6,SR_mission_minutes!$A$2:$A$43)),"-")</f>
        <v>-</v>
      </c>
      <c r="S6" s="116" t="str">
        <f>IFERROR(INDEX(lifespans_all!S$2:S$56,MATCH($A6,lifespans_all!$A$2:$A$56,0))*INDEX(SR_mission_minutes!S$2:S$43,MATCH($A6,SR_mission_minutes!$A$2:$A$43)),"-")</f>
        <v>-</v>
      </c>
      <c r="T6" s="116" t="str">
        <f>IFERROR(INDEX(lifespans_all!T$2:T$56,MATCH($A6,lifespans_all!$A$2:$A$56,0))*INDEX(SR_mission_minutes!T$2:T$43,MATCH($A6,SR_mission_minutes!$A$2:$A$43)),"-")</f>
        <v>-</v>
      </c>
      <c r="U6" s="116" t="str">
        <f>IFERROR(INDEX(lifespans_all!U$2:U$56,MATCH($A6,lifespans_all!$A$2:$A$56,0))*INDEX(SR_mission_minutes!U$2:U$43,MATCH($A6,SR_mission_minutes!$A$2:$A$43)),"-")</f>
        <v>-</v>
      </c>
      <c r="V6" s="116" t="str">
        <f>IFERROR(INDEX(lifespans_all!V$2:V$56,MATCH($A6,lifespans_all!$A$2:$A$56,0))*INDEX(SR_mission_minutes!V$2:V$43,MATCH($A6,SR_mission_minutes!$A$2:$A$43)),"-")</f>
        <v>-</v>
      </c>
      <c r="W6" s="116" t="str">
        <f>IFERROR(INDEX(lifespans_all!W$2:W$56,MATCH($A6,lifespans_all!$A$2:$A$56,0))*INDEX(SR_mission_minutes!W$2:W$43,MATCH($A6,SR_mission_minutes!$A$2:$A$43)),"-")</f>
        <v>-</v>
      </c>
    </row>
    <row r="7" spans="1:24" x14ac:dyDescent="0.25">
      <c r="A7" s="44" t="s">
        <v>70</v>
      </c>
      <c r="B7" s="44" t="s">
        <v>57</v>
      </c>
      <c r="C7" s="122"/>
      <c r="D7" s="116">
        <f>IFERROR(INDEX(lifespans_all!D$2:D$56,MATCH($A7,lifespans_all!$A$2:$A$56,0))*INDEX(SR_mission_minutes!D$2:D$43,MATCH($A7,SR_mission_minutes!$A$2:$A$43)),"-")</f>
        <v>2294</v>
      </c>
      <c r="E7" s="116">
        <f>IFERROR(INDEX(lifespans_all!E$2:E$56,MATCH($A7,lifespans_all!$A$2:$A$56,0))*INDEX(SR_mission_minutes!E$2:E$43,MATCH($A7,SR_mission_minutes!$A$2:$A$43)),"-")</f>
        <v>2294</v>
      </c>
      <c r="F7" s="116">
        <f>IFERROR(INDEX(lifespans_all!F$2:F$56,MATCH($A7,lifespans_all!$A$2:$A$56,0))*INDEX(SR_mission_minutes!F$2:F$43,MATCH($A7,SR_mission_minutes!$A$2:$A$43)),"-")</f>
        <v>2294</v>
      </c>
      <c r="G7" s="116">
        <f>IFERROR(INDEX(lifespans_all!G$2:G$56,MATCH($A7,lifespans_all!$A$2:$A$56,0))*INDEX(SR_mission_minutes!G$2:G$43,MATCH($A7,SR_mission_minutes!$A$2:$A$43)),"-")</f>
        <v>2294</v>
      </c>
      <c r="H7" s="116">
        <f>IFERROR(INDEX(lifespans_all!H$2:H$56,MATCH($A7,lifespans_all!$A$2:$A$56,0))*INDEX(SR_mission_minutes!H$2:H$43,MATCH($A7,SR_mission_minutes!$A$2:$A$43)),"-")</f>
        <v>2294</v>
      </c>
      <c r="I7" s="116">
        <f>IFERROR(INDEX(lifespans_all!I$2:I$56,MATCH($A7,lifespans_all!$A$2:$A$56,0))*INDEX(SR_mission_minutes!I$2:I$43,MATCH($A7,SR_mission_minutes!$A$2:$A$43)),"-")</f>
        <v>2294</v>
      </c>
      <c r="J7" s="116">
        <f>IFERROR(INDEX(lifespans_all!J$2:J$56,MATCH($A7,lifespans_all!$A$2:$A$56,0))*INDEX(SR_mission_minutes!J$2:J$43,MATCH($A7,SR_mission_minutes!$A$2:$A$43)),"-")</f>
        <v>2294</v>
      </c>
      <c r="K7" s="116">
        <f>IFERROR(INDEX(lifespans_all!K$2:K$56,MATCH($A7,lifespans_all!$A$2:$A$56,0))*INDEX(SR_mission_minutes!K$2:K$43,MATCH($A7,SR_mission_minutes!$A$2:$A$43)),"-")</f>
        <v>2294</v>
      </c>
      <c r="L7" s="116">
        <f>IFERROR(INDEX(lifespans_all!L$2:L$56,MATCH($A7,lifespans_all!$A$2:$A$56,0))*INDEX(SR_mission_minutes!L$2:L$43,MATCH($A7,SR_mission_minutes!$A$2:$A$43)),"-")</f>
        <v>2294</v>
      </c>
      <c r="M7" s="116">
        <f>IFERROR(INDEX(lifespans_all!M$2:M$56,MATCH($A7,lifespans_all!$A$2:$A$56,0))*INDEX(SR_mission_minutes!M$2:M$43,MATCH($A7,SR_mission_minutes!$A$2:$A$43)),"-")</f>
        <v>2294</v>
      </c>
      <c r="N7" s="116">
        <f>IFERROR(INDEX(lifespans_all!N$2:N$56,MATCH($A7,lifespans_all!$A$2:$A$56,0))*INDEX(SR_mission_minutes!N$2:N$43,MATCH($A7,SR_mission_minutes!$A$2:$A$43)),"-")</f>
        <v>2294</v>
      </c>
      <c r="O7" s="116">
        <f>IFERROR(INDEX(lifespans_all!O$2:O$56,MATCH($A7,lifespans_all!$A$2:$A$56,0))*INDEX(SR_mission_minutes!O$2:O$43,MATCH($A7,SR_mission_minutes!$A$2:$A$43)),"-")</f>
        <v>2294</v>
      </c>
      <c r="P7" s="116">
        <f>IFERROR(INDEX(lifespans_all!P$2:P$56,MATCH($A7,lifespans_all!$A$2:$A$56,0))*INDEX(SR_mission_minutes!P$2:P$43,MATCH($A7,SR_mission_minutes!$A$2:$A$43)),"-")</f>
        <v>2294</v>
      </c>
      <c r="Q7" s="116">
        <f>IFERROR(INDEX(lifespans_all!Q$2:Q$56,MATCH($A7,lifespans_all!$A$2:$A$56,0))*INDEX(SR_mission_minutes!Q$2:Q$43,MATCH($A7,SR_mission_minutes!$A$2:$A$43)),"-")</f>
        <v>2294</v>
      </c>
      <c r="R7" s="116">
        <f>IFERROR(INDEX(lifespans_all!R$2:R$56,MATCH($A7,lifespans_all!$A$2:$A$56,0))*INDEX(SR_mission_minutes!R$2:R$43,MATCH($A7,SR_mission_minutes!$A$2:$A$43)),"-")</f>
        <v>2294</v>
      </c>
      <c r="S7" s="116">
        <f>IFERROR(INDEX(lifespans_all!S$2:S$56,MATCH($A7,lifespans_all!$A$2:$A$56,0))*INDEX(SR_mission_minutes!S$2:S$43,MATCH($A7,SR_mission_minutes!$A$2:$A$43)),"-")</f>
        <v>2294</v>
      </c>
      <c r="T7" s="116">
        <f>IFERROR(INDEX(lifespans_all!T$2:T$56,MATCH($A7,lifespans_all!$A$2:$A$56,0))*INDEX(SR_mission_minutes!T$2:T$43,MATCH($A7,SR_mission_minutes!$A$2:$A$43)),"-")</f>
        <v>2294</v>
      </c>
      <c r="U7" s="116">
        <f>IFERROR(INDEX(lifespans_all!U$2:U$56,MATCH($A7,lifespans_all!$A$2:$A$56,0))*INDEX(SR_mission_minutes!U$2:U$43,MATCH($A7,SR_mission_minutes!$A$2:$A$43)),"-")</f>
        <v>2294</v>
      </c>
      <c r="V7" s="116">
        <f>IFERROR(INDEX(lifespans_all!V$2:V$56,MATCH($A7,lifespans_all!$A$2:$A$56,0))*INDEX(SR_mission_minutes!V$2:V$43,MATCH($A7,SR_mission_minutes!$A$2:$A$43)),"-")</f>
        <v>2294</v>
      </c>
      <c r="W7" s="116">
        <f>IFERROR(INDEX(lifespans_all!W$2:W$56,MATCH($A7,lifespans_all!$A$2:$A$56,0))*INDEX(SR_mission_minutes!W$2:W$43,MATCH($A7,SR_mission_minutes!$A$2:$A$43)),"-")</f>
        <v>2294</v>
      </c>
    </row>
    <row r="8" spans="1:24" x14ac:dyDescent="0.25">
      <c r="A8" s="44" t="s">
        <v>71</v>
      </c>
      <c r="B8" s="44" t="s">
        <v>58</v>
      </c>
      <c r="C8" s="122"/>
      <c r="D8" s="116">
        <f>IFERROR(INDEX(lifespans_all!D$2:D$56,MATCH($A8,lifespans_all!$A$2:$A$56,0))*INDEX(SR_mission_minutes!D$2:D$43,MATCH($A8,SR_mission_minutes!$A$2:$A$43)),"-")</f>
        <v>114879</v>
      </c>
      <c r="E8" s="116">
        <f>IFERROR(INDEX(lifespans_all!E$2:E$56,MATCH($A8,lifespans_all!$A$2:$A$56,0))*INDEX(SR_mission_minutes!E$2:E$43,MATCH($A8,SR_mission_minutes!$A$2:$A$43)),"-")</f>
        <v>114879</v>
      </c>
      <c r="F8" s="116">
        <f>IFERROR(INDEX(lifespans_all!F$2:F$56,MATCH($A8,lifespans_all!$A$2:$A$56,0))*INDEX(SR_mission_minutes!F$2:F$43,MATCH($A8,SR_mission_minutes!$A$2:$A$43)),"-")</f>
        <v>114879</v>
      </c>
      <c r="G8" s="116">
        <f>IFERROR(INDEX(lifespans_all!G$2:G$56,MATCH($A8,lifespans_all!$A$2:$A$56,0))*INDEX(SR_mission_minutes!G$2:G$43,MATCH($A8,SR_mission_minutes!$A$2:$A$43)),"-")</f>
        <v>114879</v>
      </c>
      <c r="H8" s="116">
        <f>IFERROR(INDEX(lifespans_all!H$2:H$56,MATCH($A8,lifespans_all!$A$2:$A$56,0))*INDEX(SR_mission_minutes!H$2:H$43,MATCH($A8,SR_mission_minutes!$A$2:$A$43)),"-")</f>
        <v>114879</v>
      </c>
      <c r="I8" s="116">
        <f>IFERROR(INDEX(lifespans_all!I$2:I$56,MATCH($A8,lifespans_all!$A$2:$A$56,0))*INDEX(SR_mission_minutes!I$2:I$43,MATCH($A8,SR_mission_minutes!$A$2:$A$43)),"-")</f>
        <v>114879</v>
      </c>
      <c r="J8" s="116">
        <f>IFERROR(INDEX(lifespans_all!J$2:J$56,MATCH($A8,lifespans_all!$A$2:$A$56,0))*INDEX(SR_mission_minutes!J$2:J$43,MATCH($A8,SR_mission_minutes!$A$2:$A$43)),"-")</f>
        <v>114879</v>
      </c>
      <c r="K8" s="116">
        <f>IFERROR(INDEX(lifespans_all!K$2:K$56,MATCH($A8,lifespans_all!$A$2:$A$56,0))*INDEX(SR_mission_minutes!K$2:K$43,MATCH($A8,SR_mission_minutes!$A$2:$A$43)),"-")</f>
        <v>114879</v>
      </c>
      <c r="L8" s="116">
        <f>IFERROR(INDEX(lifespans_all!L$2:L$56,MATCH($A8,lifespans_all!$A$2:$A$56,0))*INDEX(SR_mission_minutes!L$2:L$43,MATCH($A8,SR_mission_minutes!$A$2:$A$43)),"-")</f>
        <v>114879</v>
      </c>
      <c r="M8" s="116">
        <f>IFERROR(INDEX(lifespans_all!M$2:M$56,MATCH($A8,lifespans_all!$A$2:$A$56,0))*INDEX(SR_mission_minutes!M$2:M$43,MATCH($A8,SR_mission_minutes!$A$2:$A$43)),"-")</f>
        <v>114879</v>
      </c>
      <c r="N8" s="116">
        <f>IFERROR(INDEX(lifespans_all!N$2:N$56,MATCH($A8,lifespans_all!$A$2:$A$56,0))*INDEX(SR_mission_minutes!N$2:N$43,MATCH($A8,SR_mission_minutes!$A$2:$A$43)),"-")</f>
        <v>114879</v>
      </c>
      <c r="O8" s="116">
        <f>IFERROR(INDEX(lifespans_all!O$2:O$56,MATCH($A8,lifespans_all!$A$2:$A$56,0))*INDEX(SR_mission_minutes!O$2:O$43,MATCH($A8,SR_mission_minutes!$A$2:$A$43)),"-")</f>
        <v>114879</v>
      </c>
      <c r="P8" s="116">
        <f>IFERROR(INDEX(lifespans_all!P$2:P$56,MATCH($A8,lifespans_all!$A$2:$A$56,0))*INDEX(SR_mission_minutes!P$2:P$43,MATCH($A8,SR_mission_minutes!$A$2:$A$43)),"-")</f>
        <v>114879</v>
      </c>
      <c r="Q8" s="116">
        <f>IFERROR(INDEX(lifespans_all!Q$2:Q$56,MATCH($A8,lifespans_all!$A$2:$A$56,0))*INDEX(SR_mission_minutes!Q$2:Q$43,MATCH($A8,SR_mission_minutes!$A$2:$A$43)),"-")</f>
        <v>114879</v>
      </c>
      <c r="R8" s="116">
        <f>IFERROR(INDEX(lifespans_all!R$2:R$56,MATCH($A8,lifespans_all!$A$2:$A$56,0))*INDEX(SR_mission_minutes!R$2:R$43,MATCH($A8,SR_mission_minutes!$A$2:$A$43)),"-")</f>
        <v>114879</v>
      </c>
      <c r="S8" s="116">
        <f>IFERROR(INDEX(lifespans_all!S$2:S$56,MATCH($A8,lifespans_all!$A$2:$A$56,0))*INDEX(SR_mission_minutes!S$2:S$43,MATCH($A8,SR_mission_minutes!$A$2:$A$43)),"-")</f>
        <v>114879</v>
      </c>
      <c r="T8" s="116">
        <f>IFERROR(INDEX(lifespans_all!T$2:T$56,MATCH($A8,lifespans_all!$A$2:$A$56,0))*INDEX(SR_mission_minutes!T$2:T$43,MATCH($A8,SR_mission_minutes!$A$2:$A$43)),"-")</f>
        <v>114879</v>
      </c>
      <c r="U8" s="116">
        <f>IFERROR(INDEX(lifespans_all!U$2:U$56,MATCH($A8,lifespans_all!$A$2:$A$56,0))*INDEX(SR_mission_minutes!U$2:U$43,MATCH($A8,SR_mission_minutes!$A$2:$A$43)),"-")</f>
        <v>114879</v>
      </c>
      <c r="V8" s="116">
        <f>IFERROR(INDEX(lifespans_all!V$2:V$56,MATCH($A8,lifespans_all!$A$2:$A$56,0))*INDEX(SR_mission_minutes!V$2:V$43,MATCH($A8,SR_mission_minutes!$A$2:$A$43)),"-")</f>
        <v>114879</v>
      </c>
      <c r="W8" s="116">
        <f>IFERROR(INDEX(lifespans_all!W$2:W$56,MATCH($A8,lifespans_all!$A$2:$A$56,0))*INDEX(SR_mission_minutes!W$2:W$43,MATCH($A8,SR_mission_minutes!$A$2:$A$43)),"-")</f>
        <v>114879</v>
      </c>
    </row>
    <row r="9" spans="1:24" x14ac:dyDescent="0.25">
      <c r="A9" s="44" t="s">
        <v>34</v>
      </c>
      <c r="B9" s="44" t="s">
        <v>56</v>
      </c>
      <c r="C9" s="122"/>
      <c r="D9" s="116">
        <f>IFERROR(INDEX(lifespans_all!D$2:D$56,MATCH($A9,lifespans_all!$A$2:$A$56,0))*INDEX(SR_mission_minutes!D$2:D$43,MATCH($A9,SR_mission_minutes!$A$2:$A$43)),"-")</f>
        <v>66700.388888888891</v>
      </c>
      <c r="E9" s="116">
        <f>IFERROR(INDEX(lifespans_all!E$2:E$56,MATCH($A9,lifespans_all!$A$2:$A$56,0))*INDEX(SR_mission_minutes!E$2:E$43,MATCH($A9,SR_mission_minutes!$A$2:$A$43)),"-")</f>
        <v>66700.388888888891</v>
      </c>
      <c r="F9" s="116">
        <f>IFERROR(INDEX(lifespans_all!F$2:F$56,MATCH($A9,lifespans_all!$A$2:$A$56,0))*INDEX(SR_mission_minutes!F$2:F$43,MATCH($A9,SR_mission_minutes!$A$2:$A$43)),"-")</f>
        <v>66700.388888888891</v>
      </c>
      <c r="G9" s="116">
        <f>IFERROR(INDEX(lifespans_all!G$2:G$56,MATCH($A9,lifespans_all!$A$2:$A$56,0))*INDEX(SR_mission_minutes!G$2:G$43,MATCH($A9,SR_mission_minutes!$A$2:$A$43)),"-")</f>
        <v>66700.388888888891</v>
      </c>
      <c r="H9" s="116">
        <f>IFERROR(INDEX(lifespans_all!H$2:H$56,MATCH($A9,lifespans_all!$A$2:$A$56,0))*INDEX(SR_mission_minutes!H$2:H$43,MATCH($A9,SR_mission_minutes!$A$2:$A$43)),"-")</f>
        <v>66700.388888888891</v>
      </c>
      <c r="I9" s="116">
        <f>IFERROR(INDEX(lifespans_all!I$2:I$56,MATCH($A9,lifespans_all!$A$2:$A$56,0))*INDEX(SR_mission_minutes!I$2:I$43,MATCH($A9,SR_mission_minutes!$A$2:$A$43)),"-")</f>
        <v>66700.388888888891</v>
      </c>
      <c r="J9" s="116">
        <f>IFERROR(INDEX(lifespans_all!J$2:J$56,MATCH($A9,lifespans_all!$A$2:$A$56,0))*INDEX(SR_mission_minutes!J$2:J$43,MATCH($A9,SR_mission_minutes!$A$2:$A$43)),"-")</f>
        <v>66700.388888888891</v>
      </c>
      <c r="K9" s="116">
        <f>IFERROR(INDEX(lifespans_all!K$2:K$56,MATCH($A9,lifespans_all!$A$2:$A$56,0))*INDEX(SR_mission_minutes!K$2:K$43,MATCH($A9,SR_mission_minutes!$A$2:$A$43)),"-")</f>
        <v>0</v>
      </c>
      <c r="L9" s="116">
        <f>IFERROR(INDEX(lifespans_all!L$2:L$56,MATCH($A9,lifespans_all!$A$2:$A$56,0))*INDEX(SR_mission_minutes!L$2:L$43,MATCH($A9,SR_mission_minutes!$A$2:$A$43)),"-")</f>
        <v>0</v>
      </c>
      <c r="M9" s="116">
        <f>IFERROR(INDEX(lifespans_all!M$2:M$56,MATCH($A9,lifespans_all!$A$2:$A$56,0))*INDEX(SR_mission_minutes!M$2:M$43,MATCH($A9,SR_mission_minutes!$A$2:$A$43)),"-")</f>
        <v>0</v>
      </c>
      <c r="N9" s="116">
        <f>IFERROR(INDEX(lifespans_all!N$2:N$56,MATCH($A9,lifespans_all!$A$2:$A$56,0))*INDEX(SR_mission_minutes!N$2:N$43,MATCH($A9,SR_mission_minutes!$A$2:$A$43)),"-")</f>
        <v>0</v>
      </c>
      <c r="O9" s="116">
        <f>IFERROR(INDEX(lifespans_all!O$2:O$56,MATCH($A9,lifespans_all!$A$2:$A$56,0))*INDEX(SR_mission_minutes!O$2:O$43,MATCH($A9,SR_mission_minutes!$A$2:$A$43)),"-")</f>
        <v>0</v>
      </c>
      <c r="P9" s="116">
        <f>IFERROR(INDEX(lifespans_all!P$2:P$56,MATCH($A9,lifespans_all!$A$2:$A$56,0))*INDEX(SR_mission_minutes!P$2:P$43,MATCH($A9,SR_mission_minutes!$A$2:$A$43)),"-")</f>
        <v>0</v>
      </c>
      <c r="Q9" s="116">
        <f>IFERROR(INDEX(lifespans_all!Q$2:Q$56,MATCH($A9,lifespans_all!$A$2:$A$56,0))*INDEX(SR_mission_minutes!Q$2:Q$43,MATCH($A9,SR_mission_minutes!$A$2:$A$43)),"-")</f>
        <v>0</v>
      </c>
      <c r="R9" s="116">
        <f>IFERROR(INDEX(lifespans_all!R$2:R$56,MATCH($A9,lifespans_all!$A$2:$A$56,0))*INDEX(SR_mission_minutes!R$2:R$43,MATCH($A9,SR_mission_minutes!$A$2:$A$43)),"-")</f>
        <v>0</v>
      </c>
      <c r="S9" s="116">
        <f>IFERROR(INDEX(lifespans_all!S$2:S$56,MATCH($A9,lifespans_all!$A$2:$A$56,0))*INDEX(SR_mission_minutes!S$2:S$43,MATCH($A9,SR_mission_minutes!$A$2:$A$43)),"-")</f>
        <v>0</v>
      </c>
      <c r="T9" s="116">
        <f>IFERROR(INDEX(lifespans_all!T$2:T$56,MATCH($A9,lifespans_all!$A$2:$A$56,0))*INDEX(SR_mission_minutes!T$2:T$43,MATCH($A9,SR_mission_minutes!$A$2:$A$43)),"-")</f>
        <v>0</v>
      </c>
      <c r="U9" s="116">
        <f>IFERROR(INDEX(lifespans_all!U$2:U$56,MATCH($A9,lifespans_all!$A$2:$A$56,0))*INDEX(SR_mission_minutes!U$2:U$43,MATCH($A9,SR_mission_minutes!$A$2:$A$43)),"-")</f>
        <v>0</v>
      </c>
      <c r="V9" s="116">
        <f>IFERROR(INDEX(lifespans_all!V$2:V$56,MATCH($A9,lifespans_all!$A$2:$A$56,0))*INDEX(SR_mission_minutes!V$2:V$43,MATCH($A9,SR_mission_minutes!$A$2:$A$43)),"-")</f>
        <v>0</v>
      </c>
      <c r="W9" s="116">
        <f>IFERROR(INDEX(lifespans_all!W$2:W$56,MATCH($A9,lifespans_all!$A$2:$A$56,0))*INDEX(SR_mission_minutes!W$2:W$43,MATCH($A9,SR_mission_minutes!$A$2:$A$43)),"-")</f>
        <v>0</v>
      </c>
    </row>
    <row r="10" spans="1:24" x14ac:dyDescent="0.25">
      <c r="A10" s="44" t="s">
        <v>35</v>
      </c>
      <c r="B10" s="44" t="s">
        <v>56</v>
      </c>
      <c r="C10" s="122"/>
      <c r="D10" s="116">
        <f>IFERROR(INDEX(lifespans_all!D$2:D$56,MATCH($A10,lifespans_all!$A$2:$A$56,0))*INDEX(SR_mission_minutes!D$2:D$43,MATCH($A10,SR_mission_minutes!$A$2:$A$43)),"-")</f>
        <v>66700.388888888891</v>
      </c>
      <c r="E10" s="116">
        <f>IFERROR(INDEX(lifespans_all!E$2:E$56,MATCH($A10,lifespans_all!$A$2:$A$56,0))*INDEX(SR_mission_minutes!E$2:E$43,MATCH($A10,SR_mission_minutes!$A$2:$A$43)),"-")</f>
        <v>66700.388888888891</v>
      </c>
      <c r="F10" s="116">
        <f>IFERROR(INDEX(lifespans_all!F$2:F$56,MATCH($A10,lifespans_all!$A$2:$A$56,0))*INDEX(SR_mission_minutes!F$2:F$43,MATCH($A10,SR_mission_minutes!$A$2:$A$43)),"-")</f>
        <v>66700.388888888891</v>
      </c>
      <c r="G10" s="116">
        <f>IFERROR(INDEX(lifespans_all!G$2:G$56,MATCH($A10,lifespans_all!$A$2:$A$56,0))*INDEX(SR_mission_minutes!G$2:G$43,MATCH($A10,SR_mission_minutes!$A$2:$A$43)),"-")</f>
        <v>66700.388888888891</v>
      </c>
      <c r="H10" s="116">
        <f>IFERROR(INDEX(lifespans_all!H$2:H$56,MATCH($A10,lifespans_all!$A$2:$A$56,0))*INDEX(SR_mission_minutes!H$2:H$43,MATCH($A10,SR_mission_minutes!$A$2:$A$43)),"-")</f>
        <v>66700.388888888891</v>
      </c>
      <c r="I10" s="116">
        <f>IFERROR(INDEX(lifespans_all!I$2:I$56,MATCH($A10,lifespans_all!$A$2:$A$56,0))*INDEX(SR_mission_minutes!I$2:I$43,MATCH($A10,SR_mission_minutes!$A$2:$A$43)),"-")</f>
        <v>66700.388888888891</v>
      </c>
      <c r="J10" s="116">
        <f>IFERROR(INDEX(lifespans_all!J$2:J$56,MATCH($A10,lifespans_all!$A$2:$A$56,0))*INDEX(SR_mission_minutes!J$2:J$43,MATCH($A10,SR_mission_minutes!$A$2:$A$43)),"-")</f>
        <v>66700.388888888891</v>
      </c>
      <c r="K10" s="116">
        <f>IFERROR(INDEX(lifespans_all!K$2:K$56,MATCH($A10,lifespans_all!$A$2:$A$56,0))*INDEX(SR_mission_minutes!K$2:K$43,MATCH($A10,SR_mission_minutes!$A$2:$A$43)),"-")</f>
        <v>66700.388888888891</v>
      </c>
      <c r="L10" s="116">
        <f>IFERROR(INDEX(lifespans_all!L$2:L$56,MATCH($A10,lifespans_all!$A$2:$A$56,0))*INDEX(SR_mission_minutes!L$2:L$43,MATCH($A10,SR_mission_minutes!$A$2:$A$43)),"-")</f>
        <v>66700.388888888891</v>
      </c>
      <c r="M10" s="116">
        <f>IFERROR(INDEX(lifespans_all!M$2:M$56,MATCH($A10,lifespans_all!$A$2:$A$56,0))*INDEX(SR_mission_minutes!M$2:M$43,MATCH($A10,SR_mission_minutes!$A$2:$A$43)),"-")</f>
        <v>66700.388888888891</v>
      </c>
      <c r="N10" s="116">
        <f>IFERROR(INDEX(lifespans_all!N$2:N$56,MATCH($A10,lifespans_all!$A$2:$A$56,0))*INDEX(SR_mission_minutes!N$2:N$43,MATCH($A10,SR_mission_minutes!$A$2:$A$43)),"-")</f>
        <v>66700.388888888891</v>
      </c>
      <c r="O10" s="116">
        <f>IFERROR(INDEX(lifespans_all!O$2:O$56,MATCH($A10,lifespans_all!$A$2:$A$56,0))*INDEX(SR_mission_minutes!O$2:O$43,MATCH($A10,SR_mission_minutes!$A$2:$A$43)),"-")</f>
        <v>66700.388888888891</v>
      </c>
      <c r="P10" s="116">
        <f>IFERROR(INDEX(lifespans_all!P$2:P$56,MATCH($A10,lifespans_all!$A$2:$A$56,0))*INDEX(SR_mission_minutes!P$2:P$43,MATCH($A10,SR_mission_minutes!$A$2:$A$43)),"-")</f>
        <v>66700.388888888891</v>
      </c>
      <c r="Q10" s="116">
        <f>IFERROR(INDEX(lifespans_all!Q$2:Q$56,MATCH($A10,lifespans_all!$A$2:$A$56,0))*INDEX(SR_mission_minutes!Q$2:Q$43,MATCH($A10,SR_mission_minutes!$A$2:$A$43)),"-")</f>
        <v>66700.388888888891</v>
      </c>
      <c r="R10" s="116">
        <f>IFERROR(INDEX(lifespans_all!R$2:R$56,MATCH($A10,lifespans_all!$A$2:$A$56,0))*INDEX(SR_mission_minutes!R$2:R$43,MATCH($A10,SR_mission_minutes!$A$2:$A$43)),"-")</f>
        <v>66700.388888888891</v>
      </c>
      <c r="S10" s="116">
        <f>IFERROR(INDEX(lifespans_all!S$2:S$56,MATCH($A10,lifespans_all!$A$2:$A$56,0))*INDEX(SR_mission_minutes!S$2:S$43,MATCH($A10,SR_mission_minutes!$A$2:$A$43)),"-")</f>
        <v>66700.388888888891</v>
      </c>
      <c r="T10" s="116">
        <f>IFERROR(INDEX(lifespans_all!T$2:T$56,MATCH($A10,lifespans_all!$A$2:$A$56,0))*INDEX(SR_mission_minutes!T$2:T$43,MATCH($A10,SR_mission_minutes!$A$2:$A$43)),"-")</f>
        <v>66700.388888888891</v>
      </c>
      <c r="U10" s="116">
        <f>IFERROR(INDEX(lifespans_all!U$2:U$56,MATCH($A10,lifespans_all!$A$2:$A$56,0))*INDEX(SR_mission_minutes!U$2:U$43,MATCH($A10,SR_mission_minutes!$A$2:$A$43)),"-")</f>
        <v>66700.388888888891</v>
      </c>
      <c r="V10" s="116">
        <f>IFERROR(INDEX(lifespans_all!V$2:V$56,MATCH($A10,lifespans_all!$A$2:$A$56,0))*INDEX(SR_mission_minutes!V$2:V$43,MATCH($A10,SR_mission_minutes!$A$2:$A$43)),"-")</f>
        <v>66700.388888888891</v>
      </c>
      <c r="W10" s="116">
        <f>IFERROR(INDEX(lifespans_all!W$2:W$56,MATCH($A10,lifespans_all!$A$2:$A$56,0))*INDEX(SR_mission_minutes!W$2:W$43,MATCH($A10,SR_mission_minutes!$A$2:$A$43)),"-")</f>
        <v>66700.388888888891</v>
      </c>
    </row>
    <row r="11" spans="1:24" x14ac:dyDescent="0.25">
      <c r="A11" s="44" t="s">
        <v>36</v>
      </c>
      <c r="B11" s="44" t="s">
        <v>56</v>
      </c>
      <c r="C11" s="122"/>
      <c r="D11" s="116">
        <f>IFERROR(INDEX(lifespans_all!D$2:D$56,MATCH($A11,lifespans_all!$A$2:$A$56,0))*INDEX(SR_mission_minutes!D$2:D$43,MATCH($A11,SR_mission_minutes!$A$2:$A$43)),"-")</f>
        <v>66700.388888888891</v>
      </c>
      <c r="E11" s="116">
        <f>IFERROR(INDEX(lifespans_all!E$2:E$56,MATCH($A11,lifespans_all!$A$2:$A$56,0))*INDEX(SR_mission_minutes!E$2:E$43,MATCH($A11,SR_mission_minutes!$A$2:$A$43)),"-")</f>
        <v>66700.388888888891</v>
      </c>
      <c r="F11" s="116">
        <f>IFERROR(INDEX(lifespans_all!F$2:F$56,MATCH($A11,lifespans_all!$A$2:$A$56,0))*INDEX(SR_mission_minutes!F$2:F$43,MATCH($A11,SR_mission_minutes!$A$2:$A$43)),"-")</f>
        <v>66700.388888888891</v>
      </c>
      <c r="G11" s="116">
        <f>IFERROR(INDEX(lifespans_all!G$2:G$56,MATCH($A11,lifespans_all!$A$2:$A$56,0))*INDEX(SR_mission_minutes!G$2:G$43,MATCH($A11,SR_mission_minutes!$A$2:$A$43)),"-")</f>
        <v>66700.388888888891</v>
      </c>
      <c r="H11" s="116">
        <f>IFERROR(INDEX(lifespans_all!H$2:H$56,MATCH($A11,lifespans_all!$A$2:$A$56,0))*INDEX(SR_mission_minutes!H$2:H$43,MATCH($A11,SR_mission_minutes!$A$2:$A$43)),"-")</f>
        <v>66700.388888888891</v>
      </c>
      <c r="I11" s="116">
        <f>IFERROR(INDEX(lifespans_all!I$2:I$56,MATCH($A11,lifespans_all!$A$2:$A$56,0))*INDEX(SR_mission_minutes!I$2:I$43,MATCH($A11,SR_mission_minutes!$A$2:$A$43)),"-")</f>
        <v>0</v>
      </c>
      <c r="J11" s="116">
        <f>IFERROR(INDEX(lifespans_all!J$2:J$56,MATCH($A11,lifespans_all!$A$2:$A$56,0))*INDEX(SR_mission_minutes!J$2:J$43,MATCH($A11,SR_mission_minutes!$A$2:$A$43)),"-")</f>
        <v>0</v>
      </c>
      <c r="K11" s="116">
        <f>IFERROR(INDEX(lifespans_all!K$2:K$56,MATCH($A11,lifespans_all!$A$2:$A$56,0))*INDEX(SR_mission_minutes!K$2:K$43,MATCH($A11,SR_mission_minutes!$A$2:$A$43)),"-")</f>
        <v>0</v>
      </c>
      <c r="L11" s="116">
        <f>IFERROR(INDEX(lifespans_all!L$2:L$56,MATCH($A11,lifespans_all!$A$2:$A$56,0))*INDEX(SR_mission_minutes!L$2:L$43,MATCH($A11,SR_mission_minutes!$A$2:$A$43)),"-")</f>
        <v>0</v>
      </c>
      <c r="M11" s="116">
        <f>IFERROR(INDEX(lifespans_all!M$2:M$56,MATCH($A11,lifespans_all!$A$2:$A$56,0))*INDEX(SR_mission_minutes!M$2:M$43,MATCH($A11,SR_mission_minutes!$A$2:$A$43)),"-")</f>
        <v>0</v>
      </c>
      <c r="N11" s="116">
        <f>IFERROR(INDEX(lifespans_all!N$2:N$56,MATCH($A11,lifespans_all!$A$2:$A$56,0))*INDEX(SR_mission_minutes!N$2:N$43,MATCH($A11,SR_mission_minutes!$A$2:$A$43)),"-")</f>
        <v>0</v>
      </c>
      <c r="O11" s="116">
        <f>IFERROR(INDEX(lifespans_all!O$2:O$56,MATCH($A11,lifespans_all!$A$2:$A$56,0))*INDEX(SR_mission_minutes!O$2:O$43,MATCH($A11,SR_mission_minutes!$A$2:$A$43)),"-")</f>
        <v>0</v>
      </c>
      <c r="P11" s="116">
        <f>IFERROR(INDEX(lifespans_all!P$2:P$56,MATCH($A11,lifespans_all!$A$2:$A$56,0))*INDEX(SR_mission_minutes!P$2:P$43,MATCH($A11,SR_mission_minutes!$A$2:$A$43)),"-")</f>
        <v>0</v>
      </c>
      <c r="Q11" s="116">
        <f>IFERROR(INDEX(lifespans_all!Q$2:Q$56,MATCH($A11,lifespans_all!$A$2:$A$56,0))*INDEX(SR_mission_minutes!Q$2:Q$43,MATCH($A11,SR_mission_minutes!$A$2:$A$43)),"-")</f>
        <v>0</v>
      </c>
      <c r="R11" s="116">
        <f>IFERROR(INDEX(lifespans_all!R$2:R$56,MATCH($A11,lifespans_all!$A$2:$A$56,0))*INDEX(SR_mission_minutes!R$2:R$43,MATCH($A11,SR_mission_minutes!$A$2:$A$43)),"-")</f>
        <v>0</v>
      </c>
      <c r="S11" s="116">
        <f>IFERROR(INDEX(lifespans_all!S$2:S$56,MATCH($A11,lifespans_all!$A$2:$A$56,0))*INDEX(SR_mission_minutes!S$2:S$43,MATCH($A11,SR_mission_minutes!$A$2:$A$43)),"-")</f>
        <v>0</v>
      </c>
      <c r="T11" s="116">
        <f>IFERROR(INDEX(lifespans_all!T$2:T$56,MATCH($A11,lifespans_all!$A$2:$A$56,0))*INDEX(SR_mission_minutes!T$2:T$43,MATCH($A11,SR_mission_minutes!$A$2:$A$43)),"-")</f>
        <v>0</v>
      </c>
      <c r="U11" s="116">
        <f>IFERROR(INDEX(lifespans_all!U$2:U$56,MATCH($A11,lifespans_all!$A$2:$A$56,0))*INDEX(SR_mission_minutes!U$2:U$43,MATCH($A11,SR_mission_minutes!$A$2:$A$43)),"-")</f>
        <v>0</v>
      </c>
      <c r="V11" s="116">
        <f>IFERROR(INDEX(lifespans_all!V$2:V$56,MATCH($A11,lifespans_all!$A$2:$A$56,0))*INDEX(SR_mission_minutes!V$2:V$43,MATCH($A11,SR_mission_minutes!$A$2:$A$43)),"-")</f>
        <v>0</v>
      </c>
      <c r="W11" s="116">
        <f>IFERROR(INDEX(lifespans_all!W$2:W$56,MATCH($A11,lifespans_all!$A$2:$A$56,0))*INDEX(SR_mission_minutes!W$2:W$43,MATCH($A11,SR_mission_minutes!$A$2:$A$43)),"-")</f>
        <v>0</v>
      </c>
    </row>
    <row r="12" spans="1:24" x14ac:dyDescent="0.25">
      <c r="A12" s="44" t="s">
        <v>72</v>
      </c>
      <c r="B12" s="44" t="s">
        <v>56</v>
      </c>
      <c r="C12" s="122"/>
      <c r="D12" s="116">
        <f>IFERROR(INDEX(lifespans_all!D$2:D$56,MATCH($A12,lifespans_all!$A$2:$A$56,0))*INDEX(SR_mission_minutes!D$2:D$43,MATCH($A12,SR_mission_minutes!$A$2:$A$43)),"-")</f>
        <v>66700.388888888891</v>
      </c>
      <c r="E12" s="116">
        <f>IFERROR(INDEX(lifespans_all!E$2:E$56,MATCH($A12,lifespans_all!$A$2:$A$56,0))*INDEX(SR_mission_minutes!E$2:E$43,MATCH($A12,SR_mission_minutes!$A$2:$A$43)),"-")</f>
        <v>66700.388888888891</v>
      </c>
      <c r="F12" s="116">
        <f>IFERROR(INDEX(lifespans_all!F$2:F$56,MATCH($A12,lifespans_all!$A$2:$A$56,0))*INDEX(SR_mission_minutes!F$2:F$43,MATCH($A12,SR_mission_minutes!$A$2:$A$43)),"-")</f>
        <v>66700.388888888891</v>
      </c>
      <c r="G12" s="116">
        <f>IFERROR(INDEX(lifespans_all!G$2:G$56,MATCH($A12,lifespans_all!$A$2:$A$56,0))*INDEX(SR_mission_minutes!G$2:G$43,MATCH($A12,SR_mission_minutes!$A$2:$A$43)),"-")</f>
        <v>66700.388888888891</v>
      </c>
      <c r="H12" s="116">
        <f>IFERROR(INDEX(lifespans_all!H$2:H$56,MATCH($A12,lifespans_all!$A$2:$A$56,0))*INDEX(SR_mission_minutes!H$2:H$43,MATCH($A12,SR_mission_minutes!$A$2:$A$43)),"-")</f>
        <v>66700.388888888891</v>
      </c>
      <c r="I12" s="116">
        <f>IFERROR(INDEX(lifespans_all!I$2:I$56,MATCH($A12,lifespans_all!$A$2:$A$56,0))*INDEX(SR_mission_minutes!I$2:I$43,MATCH($A12,SR_mission_minutes!$A$2:$A$43)),"-")</f>
        <v>0</v>
      </c>
      <c r="J12" s="116">
        <f>IFERROR(INDEX(lifespans_all!J$2:J$56,MATCH($A12,lifespans_all!$A$2:$A$56,0))*INDEX(SR_mission_minutes!J$2:J$43,MATCH($A12,SR_mission_minutes!$A$2:$A$43)),"-")</f>
        <v>0</v>
      </c>
      <c r="K12" s="116">
        <f>IFERROR(INDEX(lifespans_all!K$2:K$56,MATCH($A12,lifespans_all!$A$2:$A$56,0))*INDEX(SR_mission_minutes!K$2:K$43,MATCH($A12,SR_mission_minutes!$A$2:$A$43)),"-")</f>
        <v>0</v>
      </c>
      <c r="L12" s="116">
        <f>IFERROR(INDEX(lifespans_all!L$2:L$56,MATCH($A12,lifespans_all!$A$2:$A$56,0))*INDEX(SR_mission_minutes!L$2:L$43,MATCH($A12,SR_mission_minutes!$A$2:$A$43)),"-")</f>
        <v>0</v>
      </c>
      <c r="M12" s="116">
        <f>IFERROR(INDEX(lifespans_all!M$2:M$56,MATCH($A12,lifespans_all!$A$2:$A$56,0))*INDEX(SR_mission_minutes!M$2:M$43,MATCH($A12,SR_mission_minutes!$A$2:$A$43)),"-")</f>
        <v>0</v>
      </c>
      <c r="N12" s="116">
        <f>IFERROR(INDEX(lifespans_all!N$2:N$56,MATCH($A12,lifespans_all!$A$2:$A$56,0))*INDEX(SR_mission_minutes!N$2:N$43,MATCH($A12,SR_mission_minutes!$A$2:$A$43)),"-")</f>
        <v>0</v>
      </c>
      <c r="O12" s="116">
        <f>IFERROR(INDEX(lifespans_all!O$2:O$56,MATCH($A12,lifespans_all!$A$2:$A$56,0))*INDEX(SR_mission_minutes!O$2:O$43,MATCH($A12,SR_mission_minutes!$A$2:$A$43)),"-")</f>
        <v>0</v>
      </c>
      <c r="P12" s="116">
        <f>IFERROR(INDEX(lifespans_all!P$2:P$56,MATCH($A12,lifespans_all!$A$2:$A$56,0))*INDEX(SR_mission_minutes!P$2:P$43,MATCH($A12,SR_mission_minutes!$A$2:$A$43)),"-")</f>
        <v>0</v>
      </c>
      <c r="Q12" s="116">
        <f>IFERROR(INDEX(lifespans_all!Q$2:Q$56,MATCH($A12,lifespans_all!$A$2:$A$56,0))*INDEX(SR_mission_minutes!Q$2:Q$43,MATCH($A12,SR_mission_minutes!$A$2:$A$43)),"-")</f>
        <v>0</v>
      </c>
      <c r="R12" s="116">
        <f>IFERROR(INDEX(lifespans_all!R$2:R$56,MATCH($A12,lifespans_all!$A$2:$A$56,0))*INDEX(SR_mission_minutes!R$2:R$43,MATCH($A12,SR_mission_minutes!$A$2:$A$43)),"-")</f>
        <v>0</v>
      </c>
      <c r="S12" s="116">
        <f>IFERROR(INDEX(lifespans_all!S$2:S$56,MATCH($A12,lifespans_all!$A$2:$A$56,0))*INDEX(SR_mission_minutes!S$2:S$43,MATCH($A12,SR_mission_minutes!$A$2:$A$43)),"-")</f>
        <v>0</v>
      </c>
      <c r="T12" s="116">
        <f>IFERROR(INDEX(lifespans_all!T$2:T$56,MATCH($A12,lifespans_all!$A$2:$A$56,0))*INDEX(SR_mission_minutes!T$2:T$43,MATCH($A12,SR_mission_minutes!$A$2:$A$43)),"-")</f>
        <v>0</v>
      </c>
      <c r="U12" s="116">
        <f>IFERROR(INDEX(lifespans_all!U$2:U$56,MATCH($A12,lifespans_all!$A$2:$A$56,0))*INDEX(SR_mission_minutes!U$2:U$43,MATCH($A12,SR_mission_minutes!$A$2:$A$43)),"-")</f>
        <v>0</v>
      </c>
      <c r="V12" s="116">
        <f>IFERROR(INDEX(lifespans_all!V$2:V$56,MATCH($A12,lifespans_all!$A$2:$A$56,0))*INDEX(SR_mission_minutes!V$2:V$43,MATCH($A12,SR_mission_minutes!$A$2:$A$43)),"-")</f>
        <v>0</v>
      </c>
      <c r="W12" s="116">
        <f>IFERROR(INDEX(lifespans_all!W$2:W$56,MATCH($A12,lifespans_all!$A$2:$A$56,0))*INDEX(SR_mission_minutes!W$2:W$43,MATCH($A12,SR_mission_minutes!$A$2:$A$43)),"-")</f>
        <v>0</v>
      </c>
    </row>
    <row r="13" spans="1:24" x14ac:dyDescent="0.25">
      <c r="A13" s="44" t="s">
        <v>37</v>
      </c>
      <c r="B13" s="44" t="s">
        <v>56</v>
      </c>
      <c r="C13" s="122"/>
      <c r="D13" s="116">
        <f>IFERROR(INDEX(lifespans_all!D$2:D$56,MATCH($A13,lifespans_all!$A$2:$A$56,0))*INDEX(SR_mission_minutes!D$2:D$43,MATCH($A13,SR_mission_minutes!$A$2:$A$43)),"-")</f>
        <v>66700.388888888891</v>
      </c>
      <c r="E13" s="116">
        <f>IFERROR(INDEX(lifespans_all!E$2:E$56,MATCH($A13,lifespans_all!$A$2:$A$56,0))*INDEX(SR_mission_minutes!E$2:E$43,MATCH($A13,SR_mission_minutes!$A$2:$A$43)),"-")</f>
        <v>66700.388888888891</v>
      </c>
      <c r="F13" s="116">
        <f>IFERROR(INDEX(lifespans_all!F$2:F$56,MATCH($A13,lifespans_all!$A$2:$A$56,0))*INDEX(SR_mission_minutes!F$2:F$43,MATCH($A13,SR_mission_minutes!$A$2:$A$43)),"-")</f>
        <v>66700.388888888891</v>
      </c>
      <c r="G13" s="116">
        <f>IFERROR(INDEX(lifespans_all!G$2:G$56,MATCH($A13,lifespans_all!$A$2:$A$56,0))*INDEX(SR_mission_minutes!G$2:G$43,MATCH($A13,SR_mission_minutes!$A$2:$A$43)),"-")</f>
        <v>66700.388888888891</v>
      </c>
      <c r="H13" s="116">
        <f>IFERROR(INDEX(lifespans_all!H$2:H$56,MATCH($A13,lifespans_all!$A$2:$A$56,0))*INDEX(SR_mission_minutes!H$2:H$43,MATCH($A13,SR_mission_minutes!$A$2:$A$43)),"-")</f>
        <v>0</v>
      </c>
      <c r="I13" s="116">
        <f>IFERROR(INDEX(lifespans_all!I$2:I$56,MATCH($A13,lifespans_all!$A$2:$A$56,0))*INDEX(SR_mission_minutes!I$2:I$43,MATCH($A13,SR_mission_minutes!$A$2:$A$43)),"-")</f>
        <v>0</v>
      </c>
      <c r="J13" s="116">
        <f>IFERROR(INDEX(lifespans_all!J$2:J$56,MATCH($A13,lifespans_all!$A$2:$A$56,0))*INDEX(SR_mission_minutes!J$2:J$43,MATCH($A13,SR_mission_minutes!$A$2:$A$43)),"-")</f>
        <v>0</v>
      </c>
      <c r="K13" s="116">
        <f>IFERROR(INDEX(lifespans_all!K$2:K$56,MATCH($A13,lifespans_all!$A$2:$A$56,0))*INDEX(SR_mission_minutes!K$2:K$43,MATCH($A13,SR_mission_minutes!$A$2:$A$43)),"-")</f>
        <v>0</v>
      </c>
      <c r="L13" s="116">
        <f>IFERROR(INDEX(lifespans_all!L$2:L$56,MATCH($A13,lifespans_all!$A$2:$A$56,0))*INDEX(SR_mission_minutes!L$2:L$43,MATCH($A13,SR_mission_minutes!$A$2:$A$43)),"-")</f>
        <v>0</v>
      </c>
      <c r="M13" s="116">
        <f>IFERROR(INDEX(lifespans_all!M$2:M$56,MATCH($A13,lifespans_all!$A$2:$A$56,0))*INDEX(SR_mission_minutes!M$2:M$43,MATCH($A13,SR_mission_minutes!$A$2:$A$43)),"-")</f>
        <v>0</v>
      </c>
      <c r="N13" s="116">
        <f>IFERROR(INDEX(lifespans_all!N$2:N$56,MATCH($A13,lifespans_all!$A$2:$A$56,0))*INDEX(SR_mission_minutes!N$2:N$43,MATCH($A13,SR_mission_minutes!$A$2:$A$43)),"-")</f>
        <v>0</v>
      </c>
      <c r="O13" s="116">
        <f>IFERROR(INDEX(lifespans_all!O$2:O$56,MATCH($A13,lifespans_all!$A$2:$A$56,0))*INDEX(SR_mission_minutes!O$2:O$43,MATCH($A13,SR_mission_minutes!$A$2:$A$43)),"-")</f>
        <v>0</v>
      </c>
      <c r="P13" s="116">
        <f>IFERROR(INDEX(lifespans_all!P$2:P$56,MATCH($A13,lifespans_all!$A$2:$A$56,0))*INDEX(SR_mission_minutes!P$2:P$43,MATCH($A13,SR_mission_minutes!$A$2:$A$43)),"-")</f>
        <v>0</v>
      </c>
      <c r="Q13" s="116">
        <f>IFERROR(INDEX(lifespans_all!Q$2:Q$56,MATCH($A13,lifespans_all!$A$2:$A$56,0))*INDEX(SR_mission_minutes!Q$2:Q$43,MATCH($A13,SR_mission_minutes!$A$2:$A$43)),"-")</f>
        <v>0</v>
      </c>
      <c r="R13" s="116">
        <f>IFERROR(INDEX(lifespans_all!R$2:R$56,MATCH($A13,lifespans_all!$A$2:$A$56,0))*INDEX(SR_mission_minutes!R$2:R$43,MATCH($A13,SR_mission_minutes!$A$2:$A$43)),"-")</f>
        <v>0</v>
      </c>
      <c r="S13" s="116">
        <f>IFERROR(INDEX(lifespans_all!S$2:S$56,MATCH($A13,lifespans_all!$A$2:$A$56,0))*INDEX(SR_mission_minutes!S$2:S$43,MATCH($A13,SR_mission_minutes!$A$2:$A$43)),"-")</f>
        <v>0</v>
      </c>
      <c r="T13" s="116">
        <f>IFERROR(INDEX(lifespans_all!T$2:T$56,MATCH($A13,lifespans_all!$A$2:$A$56,0))*INDEX(SR_mission_minutes!T$2:T$43,MATCH($A13,SR_mission_minutes!$A$2:$A$43)),"-")</f>
        <v>0</v>
      </c>
      <c r="U13" s="116">
        <f>IFERROR(INDEX(lifespans_all!U$2:U$56,MATCH($A13,lifespans_all!$A$2:$A$56,0))*INDEX(SR_mission_minutes!U$2:U$43,MATCH($A13,SR_mission_minutes!$A$2:$A$43)),"-")</f>
        <v>0</v>
      </c>
      <c r="V13" s="116">
        <f>IFERROR(INDEX(lifespans_all!V$2:V$56,MATCH($A13,lifespans_all!$A$2:$A$56,0))*INDEX(SR_mission_minutes!V$2:V$43,MATCH($A13,SR_mission_minutes!$A$2:$A$43)),"-")</f>
        <v>0</v>
      </c>
      <c r="W13" s="116">
        <f>IFERROR(INDEX(lifespans_all!W$2:W$56,MATCH($A13,lifespans_all!$A$2:$A$56,0))*INDEX(SR_mission_minutes!W$2:W$43,MATCH($A13,SR_mission_minutes!$A$2:$A$43)),"-")</f>
        <v>0</v>
      </c>
    </row>
    <row r="14" spans="1:24" x14ac:dyDescent="0.25">
      <c r="A14" s="44" t="s">
        <v>38</v>
      </c>
      <c r="B14" s="44" t="s">
        <v>58</v>
      </c>
      <c r="C14" s="122"/>
      <c r="D14" s="116">
        <f>IFERROR(INDEX(lifespans_all!D$2:D$56,MATCH($A14,lifespans_all!$A$2:$A$56,0))*INDEX(SR_mission_minutes!D$2:D$43,MATCH($A14,SR_mission_minutes!$A$2:$A$43)),"-")</f>
        <v>114879</v>
      </c>
      <c r="E14" s="116">
        <f>IFERROR(INDEX(lifespans_all!E$2:E$56,MATCH($A14,lifespans_all!$A$2:$A$56,0))*INDEX(SR_mission_minutes!E$2:E$43,MATCH($A14,SR_mission_minutes!$A$2:$A$43)),"-")</f>
        <v>114879</v>
      </c>
      <c r="F14" s="116">
        <f>IFERROR(INDEX(lifespans_all!F$2:F$56,MATCH($A14,lifespans_all!$A$2:$A$56,0))*INDEX(SR_mission_minutes!F$2:F$43,MATCH($A14,SR_mission_minutes!$A$2:$A$43)),"-")</f>
        <v>114879</v>
      </c>
      <c r="G14" s="116">
        <f>IFERROR(INDEX(lifespans_all!G$2:G$56,MATCH($A14,lifespans_all!$A$2:$A$56,0))*INDEX(SR_mission_minutes!G$2:G$43,MATCH($A14,SR_mission_minutes!$A$2:$A$43)),"-")</f>
        <v>114879</v>
      </c>
      <c r="H14" s="116">
        <f>IFERROR(INDEX(lifespans_all!H$2:H$56,MATCH($A14,lifespans_all!$A$2:$A$56,0))*INDEX(SR_mission_minutes!H$2:H$43,MATCH($A14,SR_mission_minutes!$A$2:$A$43)),"-")</f>
        <v>114879</v>
      </c>
      <c r="I14" s="116">
        <f>IFERROR(INDEX(lifespans_all!I$2:I$56,MATCH($A14,lifespans_all!$A$2:$A$56,0))*INDEX(SR_mission_minutes!I$2:I$43,MATCH($A14,SR_mission_minutes!$A$2:$A$43)),"-")</f>
        <v>114879</v>
      </c>
      <c r="J14" s="116">
        <f>IFERROR(INDEX(lifespans_all!J$2:J$56,MATCH($A14,lifespans_all!$A$2:$A$56,0))*INDEX(SR_mission_minutes!J$2:J$43,MATCH($A14,SR_mission_minutes!$A$2:$A$43)),"-")</f>
        <v>114879</v>
      </c>
      <c r="K14" s="116">
        <f>IFERROR(INDEX(lifespans_all!K$2:K$56,MATCH($A14,lifespans_all!$A$2:$A$56,0))*INDEX(SR_mission_minutes!K$2:K$43,MATCH($A14,SR_mission_minutes!$A$2:$A$43)),"-")</f>
        <v>114879</v>
      </c>
      <c r="L14" s="116">
        <f>IFERROR(INDEX(lifespans_all!L$2:L$56,MATCH($A14,lifespans_all!$A$2:$A$56,0))*INDEX(SR_mission_minutes!L$2:L$43,MATCH($A14,SR_mission_minutes!$A$2:$A$43)),"-")</f>
        <v>114879</v>
      </c>
      <c r="M14" s="116">
        <f>IFERROR(INDEX(lifespans_all!M$2:M$56,MATCH($A14,lifespans_all!$A$2:$A$56,0))*INDEX(SR_mission_minutes!M$2:M$43,MATCH($A14,SR_mission_minutes!$A$2:$A$43)),"-")</f>
        <v>114879</v>
      </c>
      <c r="N14" s="116">
        <f>IFERROR(INDEX(lifespans_all!N$2:N$56,MATCH($A14,lifespans_all!$A$2:$A$56,0))*INDEX(SR_mission_minutes!N$2:N$43,MATCH($A14,SR_mission_minutes!$A$2:$A$43)),"-")</f>
        <v>0</v>
      </c>
      <c r="O14" s="116">
        <f>IFERROR(INDEX(lifespans_all!O$2:O$56,MATCH($A14,lifespans_all!$A$2:$A$56,0))*INDEX(SR_mission_minutes!O$2:O$43,MATCH($A14,SR_mission_minutes!$A$2:$A$43)),"-")</f>
        <v>0</v>
      </c>
      <c r="P14" s="116">
        <f>IFERROR(INDEX(lifespans_all!P$2:P$56,MATCH($A14,lifespans_all!$A$2:$A$56,0))*INDEX(SR_mission_minutes!P$2:P$43,MATCH($A14,SR_mission_minutes!$A$2:$A$43)),"-")</f>
        <v>0</v>
      </c>
      <c r="Q14" s="116">
        <f>IFERROR(INDEX(lifespans_all!Q$2:Q$56,MATCH($A14,lifespans_all!$A$2:$A$56,0))*INDEX(SR_mission_minutes!Q$2:Q$43,MATCH($A14,SR_mission_minutes!$A$2:$A$43)),"-")</f>
        <v>0</v>
      </c>
      <c r="R14" s="116">
        <f>IFERROR(INDEX(lifespans_all!R$2:R$56,MATCH($A14,lifespans_all!$A$2:$A$56,0))*INDEX(SR_mission_minutes!R$2:R$43,MATCH($A14,SR_mission_minutes!$A$2:$A$43)),"-")</f>
        <v>0</v>
      </c>
      <c r="S14" s="116">
        <f>IFERROR(INDEX(lifespans_all!S$2:S$56,MATCH($A14,lifespans_all!$A$2:$A$56,0))*INDEX(SR_mission_minutes!S$2:S$43,MATCH($A14,SR_mission_minutes!$A$2:$A$43)),"-")</f>
        <v>0</v>
      </c>
      <c r="T14" s="116">
        <f>IFERROR(INDEX(lifespans_all!T$2:T$56,MATCH($A14,lifespans_all!$A$2:$A$56,0))*INDEX(SR_mission_minutes!T$2:T$43,MATCH($A14,SR_mission_minutes!$A$2:$A$43)),"-")</f>
        <v>0</v>
      </c>
      <c r="U14" s="116">
        <f>IFERROR(INDEX(lifespans_all!U$2:U$56,MATCH($A14,lifespans_all!$A$2:$A$56,0))*INDEX(SR_mission_minutes!U$2:U$43,MATCH($A14,SR_mission_minutes!$A$2:$A$43)),"-")</f>
        <v>0</v>
      </c>
      <c r="V14" s="116">
        <f>IFERROR(INDEX(lifespans_all!V$2:V$56,MATCH($A14,lifespans_all!$A$2:$A$56,0))*INDEX(SR_mission_minutes!V$2:V$43,MATCH($A14,SR_mission_minutes!$A$2:$A$43)),"-")</f>
        <v>0</v>
      </c>
      <c r="W14" s="116">
        <f>IFERROR(INDEX(lifespans_all!W$2:W$56,MATCH($A14,lifespans_all!$A$2:$A$56,0))*INDEX(SR_mission_minutes!W$2:W$43,MATCH($A14,SR_mission_minutes!$A$2:$A$43)),"-")</f>
        <v>0</v>
      </c>
    </row>
    <row r="15" spans="1:24" x14ac:dyDescent="0.25">
      <c r="A15" s="44" t="s">
        <v>39</v>
      </c>
      <c r="B15" s="44" t="s">
        <v>57</v>
      </c>
      <c r="C15" s="122"/>
      <c r="D15" s="116">
        <f>IFERROR(INDEX(lifespans_all!D$2:D$56,MATCH($A15,lifespans_all!$A$2:$A$56,0))*INDEX(SR_mission_minutes!D$2:D$43,MATCH($A15,SR_mission_minutes!$A$2:$A$43)),"-")</f>
        <v>0</v>
      </c>
      <c r="E15" s="116">
        <f>IFERROR(INDEX(lifespans_all!E$2:E$56,MATCH($A15,lifespans_all!$A$2:$A$56,0))*INDEX(SR_mission_minutes!E$2:E$43,MATCH($A15,SR_mission_minutes!$A$2:$A$43)),"-")</f>
        <v>0</v>
      </c>
      <c r="F15" s="116">
        <f>IFERROR(INDEX(lifespans_all!F$2:F$56,MATCH($A15,lifespans_all!$A$2:$A$56,0))*INDEX(SR_mission_minutes!F$2:F$43,MATCH($A15,SR_mission_minutes!$A$2:$A$43)),"-")</f>
        <v>0</v>
      </c>
      <c r="G15" s="116">
        <f>IFERROR(INDEX(lifespans_all!G$2:G$56,MATCH($A15,lifespans_all!$A$2:$A$56,0))*INDEX(SR_mission_minutes!G$2:G$43,MATCH($A15,SR_mission_minutes!$A$2:$A$43)),"-")</f>
        <v>0</v>
      </c>
      <c r="H15" s="116">
        <f>IFERROR(INDEX(lifespans_all!H$2:H$56,MATCH($A15,lifespans_all!$A$2:$A$56,0))*INDEX(SR_mission_minutes!H$2:H$43,MATCH($A15,SR_mission_minutes!$A$2:$A$43)),"-")</f>
        <v>0</v>
      </c>
      <c r="I15" s="116">
        <f>IFERROR(INDEX(lifespans_all!I$2:I$56,MATCH($A15,lifespans_all!$A$2:$A$56,0))*INDEX(SR_mission_minutes!I$2:I$43,MATCH($A15,SR_mission_minutes!$A$2:$A$43)),"-")</f>
        <v>0</v>
      </c>
      <c r="J15" s="116">
        <f>IFERROR(INDEX(lifespans_all!J$2:J$56,MATCH($A15,lifespans_all!$A$2:$A$56,0))*INDEX(SR_mission_minutes!J$2:J$43,MATCH($A15,SR_mission_minutes!$A$2:$A$43)),"-")</f>
        <v>0</v>
      </c>
      <c r="K15" s="116">
        <f>IFERROR(INDEX(lifespans_all!K$2:K$56,MATCH($A15,lifespans_all!$A$2:$A$56,0))*INDEX(SR_mission_minutes!K$2:K$43,MATCH($A15,SR_mission_minutes!$A$2:$A$43)),"-")</f>
        <v>0</v>
      </c>
      <c r="L15" s="116">
        <f>IFERROR(INDEX(lifespans_all!L$2:L$56,MATCH($A15,lifespans_all!$A$2:$A$56,0))*INDEX(SR_mission_minutes!L$2:L$43,MATCH($A15,SR_mission_minutes!$A$2:$A$43)),"-")</f>
        <v>0</v>
      </c>
      <c r="M15" s="116">
        <f>IFERROR(INDEX(lifespans_all!M$2:M$56,MATCH($A15,lifespans_all!$A$2:$A$56,0))*INDEX(SR_mission_minutes!M$2:M$43,MATCH($A15,SR_mission_minutes!$A$2:$A$43)),"-")</f>
        <v>0</v>
      </c>
      <c r="N15" s="116">
        <f>IFERROR(INDEX(lifespans_all!N$2:N$56,MATCH($A15,lifespans_all!$A$2:$A$56,0))*INDEX(SR_mission_minutes!N$2:N$43,MATCH($A15,SR_mission_minutes!$A$2:$A$43)),"-")</f>
        <v>0</v>
      </c>
      <c r="O15" s="116">
        <f>IFERROR(INDEX(lifespans_all!O$2:O$56,MATCH($A15,lifespans_all!$A$2:$A$56,0))*INDEX(SR_mission_minutes!O$2:O$43,MATCH($A15,SR_mission_minutes!$A$2:$A$43)),"-")</f>
        <v>0</v>
      </c>
      <c r="P15" s="116">
        <f>IFERROR(INDEX(lifespans_all!P$2:P$56,MATCH($A15,lifespans_all!$A$2:$A$56,0))*INDEX(SR_mission_minutes!P$2:P$43,MATCH($A15,SR_mission_minutes!$A$2:$A$43)),"-")</f>
        <v>0</v>
      </c>
      <c r="Q15" s="116">
        <f>IFERROR(INDEX(lifespans_all!Q$2:Q$56,MATCH($A15,lifespans_all!$A$2:$A$56,0))*INDEX(SR_mission_minutes!Q$2:Q$43,MATCH($A15,SR_mission_minutes!$A$2:$A$43)),"-")</f>
        <v>0</v>
      </c>
      <c r="R15" s="116">
        <f>IFERROR(INDEX(lifespans_all!R$2:R$56,MATCH($A15,lifespans_all!$A$2:$A$56,0))*INDEX(SR_mission_minutes!R$2:R$43,MATCH($A15,SR_mission_minutes!$A$2:$A$43)),"-")</f>
        <v>0</v>
      </c>
      <c r="S15" s="116">
        <f>IFERROR(INDEX(lifespans_all!S$2:S$56,MATCH($A15,lifespans_all!$A$2:$A$56,0))*INDEX(SR_mission_minutes!S$2:S$43,MATCH($A15,SR_mission_minutes!$A$2:$A$43)),"-")</f>
        <v>0</v>
      </c>
      <c r="T15" s="116">
        <f>IFERROR(INDEX(lifespans_all!T$2:T$56,MATCH($A15,lifespans_all!$A$2:$A$56,0))*INDEX(SR_mission_minutes!T$2:T$43,MATCH($A15,SR_mission_minutes!$A$2:$A$43)),"-")</f>
        <v>0</v>
      </c>
      <c r="U15" s="116">
        <f>IFERROR(INDEX(lifespans_all!U$2:U$56,MATCH($A15,lifespans_all!$A$2:$A$56,0))*INDEX(SR_mission_minutes!U$2:U$43,MATCH($A15,SR_mission_minutes!$A$2:$A$43)),"-")</f>
        <v>0</v>
      </c>
      <c r="V15" s="116">
        <f>IFERROR(INDEX(lifespans_all!V$2:V$56,MATCH($A15,lifespans_all!$A$2:$A$56,0))*INDEX(SR_mission_minutes!V$2:V$43,MATCH($A15,SR_mission_minutes!$A$2:$A$43)),"-")</f>
        <v>0</v>
      </c>
      <c r="W15" s="116">
        <f>IFERROR(INDEX(lifespans_all!W$2:W$56,MATCH($A15,lifespans_all!$A$2:$A$56,0))*INDEX(SR_mission_minutes!W$2:W$43,MATCH($A15,SR_mission_minutes!$A$2:$A$43)),"-")</f>
        <v>0</v>
      </c>
    </row>
    <row r="16" spans="1:24" x14ac:dyDescent="0.25">
      <c r="A16" s="44" t="s">
        <v>40</v>
      </c>
      <c r="B16" s="44" t="s">
        <v>59</v>
      </c>
      <c r="C16" s="122"/>
      <c r="D16" s="116">
        <f>IFERROR(INDEX(lifespans_all!D$2:D$56,MATCH($A16,lifespans_all!$A$2:$A$56,0))*INDEX(SR_mission_minutes!D$2:D$43,MATCH($A16,SR_mission_minutes!$A$2:$A$43)),"-")</f>
        <v>460.5</v>
      </c>
      <c r="E16" s="116">
        <f>IFERROR(INDEX(lifespans_all!E$2:E$56,MATCH($A16,lifespans_all!$A$2:$A$56,0))*INDEX(SR_mission_minutes!E$2:E$43,MATCH($A16,SR_mission_minutes!$A$2:$A$43)),"-")</f>
        <v>460.5</v>
      </c>
      <c r="F16" s="116">
        <f>IFERROR(INDEX(lifespans_all!F$2:F$56,MATCH($A16,lifespans_all!$A$2:$A$56,0))*INDEX(SR_mission_minutes!F$2:F$43,MATCH($A16,SR_mission_minutes!$A$2:$A$43)),"-")</f>
        <v>460.5</v>
      </c>
      <c r="G16" s="116">
        <f>IFERROR(INDEX(lifespans_all!G$2:G$56,MATCH($A16,lifespans_all!$A$2:$A$56,0))*INDEX(SR_mission_minutes!G$2:G$43,MATCH($A16,SR_mission_minutes!$A$2:$A$43)),"-")</f>
        <v>460.5</v>
      </c>
      <c r="H16" s="116">
        <f>IFERROR(INDEX(lifespans_all!H$2:H$56,MATCH($A16,lifespans_all!$A$2:$A$56,0))*INDEX(SR_mission_minutes!H$2:H$43,MATCH($A16,SR_mission_minutes!$A$2:$A$43)),"-")</f>
        <v>0</v>
      </c>
      <c r="I16" s="116">
        <f>IFERROR(INDEX(lifespans_all!I$2:I$56,MATCH($A16,lifespans_all!$A$2:$A$56,0))*INDEX(SR_mission_minutes!I$2:I$43,MATCH($A16,SR_mission_minutes!$A$2:$A$43)),"-")</f>
        <v>0</v>
      </c>
      <c r="J16" s="116">
        <f>IFERROR(INDEX(lifespans_all!J$2:J$56,MATCH($A16,lifespans_all!$A$2:$A$56,0))*INDEX(SR_mission_minutes!J$2:J$43,MATCH($A16,SR_mission_minutes!$A$2:$A$43)),"-")</f>
        <v>0</v>
      </c>
      <c r="K16" s="116">
        <f>IFERROR(INDEX(lifespans_all!K$2:K$56,MATCH($A16,lifespans_all!$A$2:$A$56,0))*INDEX(SR_mission_minutes!K$2:K$43,MATCH($A16,SR_mission_minutes!$A$2:$A$43)),"-")</f>
        <v>0</v>
      </c>
      <c r="L16" s="116">
        <f>IFERROR(INDEX(lifespans_all!L$2:L$56,MATCH($A16,lifespans_all!$A$2:$A$56,0))*INDEX(SR_mission_minutes!L$2:L$43,MATCH($A16,SR_mission_minutes!$A$2:$A$43)),"-")</f>
        <v>0</v>
      </c>
      <c r="M16" s="116">
        <f>IFERROR(INDEX(lifespans_all!M$2:M$56,MATCH($A16,lifespans_all!$A$2:$A$56,0))*INDEX(SR_mission_minutes!M$2:M$43,MATCH($A16,SR_mission_minutes!$A$2:$A$43)),"-")</f>
        <v>0</v>
      </c>
      <c r="N16" s="116">
        <f>IFERROR(INDEX(lifespans_all!N$2:N$56,MATCH($A16,lifespans_all!$A$2:$A$56,0))*INDEX(SR_mission_minutes!N$2:N$43,MATCH($A16,SR_mission_minutes!$A$2:$A$43)),"-")</f>
        <v>0</v>
      </c>
      <c r="O16" s="116">
        <f>IFERROR(INDEX(lifespans_all!O$2:O$56,MATCH($A16,lifespans_all!$A$2:$A$56,0))*INDEX(SR_mission_minutes!O$2:O$43,MATCH($A16,SR_mission_minutes!$A$2:$A$43)),"-")</f>
        <v>0</v>
      </c>
      <c r="P16" s="116">
        <f>IFERROR(INDEX(lifespans_all!P$2:P$56,MATCH($A16,lifespans_all!$A$2:$A$56,0))*INDEX(SR_mission_minutes!P$2:P$43,MATCH($A16,SR_mission_minutes!$A$2:$A$43)),"-")</f>
        <v>0</v>
      </c>
      <c r="Q16" s="116">
        <f>IFERROR(INDEX(lifespans_all!Q$2:Q$56,MATCH($A16,lifespans_all!$A$2:$A$56,0))*INDEX(SR_mission_minutes!Q$2:Q$43,MATCH($A16,SR_mission_minutes!$A$2:$A$43)),"-")</f>
        <v>0</v>
      </c>
      <c r="R16" s="116">
        <f>IFERROR(INDEX(lifespans_all!R$2:R$56,MATCH($A16,lifespans_all!$A$2:$A$56,0))*INDEX(SR_mission_minutes!R$2:R$43,MATCH($A16,SR_mission_minutes!$A$2:$A$43)),"-")</f>
        <v>0</v>
      </c>
      <c r="S16" s="116">
        <f>IFERROR(INDEX(lifespans_all!S$2:S$56,MATCH($A16,lifespans_all!$A$2:$A$56,0))*INDEX(SR_mission_minutes!S$2:S$43,MATCH($A16,SR_mission_minutes!$A$2:$A$43)),"-")</f>
        <v>0</v>
      </c>
      <c r="T16" s="116">
        <f>IFERROR(INDEX(lifespans_all!T$2:T$56,MATCH($A16,lifespans_all!$A$2:$A$56,0))*INDEX(SR_mission_minutes!T$2:T$43,MATCH($A16,SR_mission_minutes!$A$2:$A$43)),"-")</f>
        <v>0</v>
      </c>
      <c r="U16" s="116">
        <f>IFERROR(INDEX(lifespans_all!U$2:U$56,MATCH($A16,lifespans_all!$A$2:$A$56,0))*INDEX(SR_mission_minutes!U$2:U$43,MATCH($A16,SR_mission_minutes!$A$2:$A$43)),"-")</f>
        <v>0</v>
      </c>
      <c r="V16" s="116">
        <f>IFERROR(INDEX(lifespans_all!V$2:V$56,MATCH($A16,lifespans_all!$A$2:$A$56,0))*INDEX(SR_mission_minutes!V$2:V$43,MATCH($A16,SR_mission_minutes!$A$2:$A$43)),"-")</f>
        <v>0</v>
      </c>
      <c r="W16" s="116">
        <f>IFERROR(INDEX(lifespans_all!W$2:W$56,MATCH($A16,lifespans_all!$A$2:$A$56,0))*INDEX(SR_mission_minutes!W$2:W$43,MATCH($A16,SR_mission_minutes!$A$2:$A$43)),"-")</f>
        <v>0</v>
      </c>
    </row>
    <row r="17" spans="1:23" x14ac:dyDescent="0.25">
      <c r="A17" s="44" t="s">
        <v>73</v>
      </c>
      <c r="B17" s="44" t="s">
        <v>56</v>
      </c>
      <c r="C17" s="122"/>
      <c r="D17" s="116">
        <f>IFERROR(INDEX(lifespans_all!D$2:D$56,MATCH($A17,lifespans_all!$A$2:$A$56,0))*INDEX(SR_mission_minutes!D$2:D$43,MATCH($A17,SR_mission_minutes!$A$2:$A$43)),"-")</f>
        <v>66700.388888888891</v>
      </c>
      <c r="E17" s="116">
        <f>IFERROR(INDEX(lifespans_all!E$2:E$56,MATCH($A17,lifespans_all!$A$2:$A$56,0))*INDEX(SR_mission_minutes!E$2:E$43,MATCH($A17,SR_mission_minutes!$A$2:$A$43)),"-")</f>
        <v>0</v>
      </c>
      <c r="F17" s="116">
        <f>IFERROR(INDEX(lifespans_all!F$2:F$56,MATCH($A17,lifespans_all!$A$2:$A$56,0))*INDEX(SR_mission_minutes!F$2:F$43,MATCH($A17,SR_mission_minutes!$A$2:$A$43)),"-")</f>
        <v>0</v>
      </c>
      <c r="G17" s="116">
        <f>IFERROR(INDEX(lifespans_all!G$2:G$56,MATCH($A17,lifespans_all!$A$2:$A$56,0))*INDEX(SR_mission_minutes!G$2:G$43,MATCH($A17,SR_mission_minutes!$A$2:$A$43)),"-")</f>
        <v>0</v>
      </c>
      <c r="H17" s="116">
        <f>IFERROR(INDEX(lifespans_all!H$2:H$56,MATCH($A17,lifespans_all!$A$2:$A$56,0))*INDEX(SR_mission_minutes!H$2:H$43,MATCH($A17,SR_mission_minutes!$A$2:$A$43)),"-")</f>
        <v>0</v>
      </c>
      <c r="I17" s="116">
        <f>IFERROR(INDEX(lifespans_all!I$2:I$56,MATCH($A17,lifespans_all!$A$2:$A$56,0))*INDEX(SR_mission_minutes!I$2:I$43,MATCH($A17,SR_mission_minutes!$A$2:$A$43)),"-")</f>
        <v>0</v>
      </c>
      <c r="J17" s="116">
        <f>IFERROR(INDEX(lifespans_all!J$2:J$56,MATCH($A17,lifespans_all!$A$2:$A$56,0))*INDEX(SR_mission_minutes!J$2:J$43,MATCH($A17,SR_mission_minutes!$A$2:$A$43)),"-")</f>
        <v>0</v>
      </c>
      <c r="K17" s="116">
        <f>IFERROR(INDEX(lifespans_all!K$2:K$56,MATCH($A17,lifespans_all!$A$2:$A$56,0))*INDEX(SR_mission_minutes!K$2:K$43,MATCH($A17,SR_mission_minutes!$A$2:$A$43)),"-")</f>
        <v>0</v>
      </c>
      <c r="L17" s="116">
        <f>IFERROR(INDEX(lifespans_all!L$2:L$56,MATCH($A17,lifespans_all!$A$2:$A$56,0))*INDEX(SR_mission_minutes!L$2:L$43,MATCH($A17,SR_mission_minutes!$A$2:$A$43)),"-")</f>
        <v>0</v>
      </c>
      <c r="M17" s="116">
        <f>IFERROR(INDEX(lifespans_all!M$2:M$56,MATCH($A17,lifespans_all!$A$2:$A$56,0))*INDEX(SR_mission_minutes!M$2:M$43,MATCH($A17,SR_mission_minutes!$A$2:$A$43)),"-")</f>
        <v>0</v>
      </c>
      <c r="N17" s="116">
        <f>IFERROR(INDEX(lifespans_all!N$2:N$56,MATCH($A17,lifespans_all!$A$2:$A$56,0))*INDEX(SR_mission_minutes!N$2:N$43,MATCH($A17,SR_mission_minutes!$A$2:$A$43)),"-")</f>
        <v>0</v>
      </c>
      <c r="O17" s="116">
        <f>IFERROR(INDEX(lifespans_all!O$2:O$56,MATCH($A17,lifespans_all!$A$2:$A$56,0))*INDEX(SR_mission_minutes!O$2:O$43,MATCH($A17,SR_mission_minutes!$A$2:$A$43)),"-")</f>
        <v>0</v>
      </c>
      <c r="P17" s="116">
        <f>IFERROR(INDEX(lifespans_all!P$2:P$56,MATCH($A17,lifespans_all!$A$2:$A$56,0))*INDEX(SR_mission_minutes!P$2:P$43,MATCH($A17,SR_mission_minutes!$A$2:$A$43)),"-")</f>
        <v>0</v>
      </c>
      <c r="Q17" s="116">
        <f>IFERROR(INDEX(lifespans_all!Q$2:Q$56,MATCH($A17,lifespans_all!$A$2:$A$56,0))*INDEX(SR_mission_minutes!Q$2:Q$43,MATCH($A17,SR_mission_minutes!$A$2:$A$43)),"-")</f>
        <v>0</v>
      </c>
      <c r="R17" s="116">
        <f>IFERROR(INDEX(lifespans_all!R$2:R$56,MATCH($A17,lifespans_all!$A$2:$A$56,0))*INDEX(SR_mission_minutes!R$2:R$43,MATCH($A17,SR_mission_minutes!$A$2:$A$43)),"-")</f>
        <v>0</v>
      </c>
      <c r="S17" s="116">
        <f>IFERROR(INDEX(lifespans_all!S$2:S$56,MATCH($A17,lifespans_all!$A$2:$A$56,0))*INDEX(SR_mission_minutes!S$2:S$43,MATCH($A17,SR_mission_minutes!$A$2:$A$43)),"-")</f>
        <v>0</v>
      </c>
      <c r="T17" s="116">
        <f>IFERROR(INDEX(lifespans_all!T$2:T$56,MATCH($A17,lifespans_all!$A$2:$A$56,0))*INDEX(SR_mission_minutes!T$2:T$43,MATCH($A17,SR_mission_minutes!$A$2:$A$43)),"-")</f>
        <v>0</v>
      </c>
      <c r="U17" s="116">
        <f>IFERROR(INDEX(lifespans_all!U$2:U$56,MATCH($A17,lifespans_all!$A$2:$A$56,0))*INDEX(SR_mission_minutes!U$2:U$43,MATCH($A17,SR_mission_minutes!$A$2:$A$43)),"-")</f>
        <v>0</v>
      </c>
      <c r="V17" s="116">
        <f>IFERROR(INDEX(lifespans_all!V$2:V$56,MATCH($A17,lifespans_all!$A$2:$A$56,0))*INDEX(SR_mission_minutes!V$2:V$43,MATCH($A17,SR_mission_minutes!$A$2:$A$43)),"-")</f>
        <v>0</v>
      </c>
      <c r="W17" s="116">
        <f>IFERROR(INDEX(lifespans_all!W$2:W$56,MATCH($A17,lifespans_all!$A$2:$A$56,0))*INDEX(SR_mission_minutes!W$2:W$43,MATCH($A17,SR_mission_minutes!$A$2:$A$43)),"-")</f>
        <v>0</v>
      </c>
    </row>
    <row r="18" spans="1:23" x14ac:dyDescent="0.25">
      <c r="A18" s="44" t="s">
        <v>74</v>
      </c>
      <c r="B18" s="44" t="s">
        <v>56</v>
      </c>
      <c r="C18" s="122"/>
      <c r="D18" s="116">
        <f>IFERROR(INDEX(lifespans_all!D$2:D$56,MATCH($A18,lifespans_all!$A$2:$A$56,0))*INDEX(SR_mission_minutes!D$2:D$43,MATCH($A18,SR_mission_minutes!$A$2:$A$43)),"-")</f>
        <v>66700.388888888891</v>
      </c>
      <c r="E18" s="116">
        <f>IFERROR(INDEX(lifespans_all!E$2:E$56,MATCH($A18,lifespans_all!$A$2:$A$56,0))*INDEX(SR_mission_minutes!E$2:E$43,MATCH($A18,SR_mission_minutes!$A$2:$A$43)),"-")</f>
        <v>66700.388888888891</v>
      </c>
      <c r="F18" s="116">
        <f>IFERROR(INDEX(lifespans_all!F$2:F$56,MATCH($A18,lifespans_all!$A$2:$A$56,0))*INDEX(SR_mission_minutes!F$2:F$43,MATCH($A18,SR_mission_minutes!$A$2:$A$43)),"-")</f>
        <v>66700.388888888891</v>
      </c>
      <c r="G18" s="116">
        <f>IFERROR(INDEX(lifespans_all!G$2:G$56,MATCH($A18,lifespans_all!$A$2:$A$56,0))*INDEX(SR_mission_minutes!G$2:G$43,MATCH($A18,SR_mission_minutes!$A$2:$A$43)),"-")</f>
        <v>0</v>
      </c>
      <c r="H18" s="116">
        <f>IFERROR(INDEX(lifespans_all!H$2:H$56,MATCH($A18,lifespans_all!$A$2:$A$56,0))*INDEX(SR_mission_minutes!H$2:H$43,MATCH($A18,SR_mission_minutes!$A$2:$A$43)),"-")</f>
        <v>0</v>
      </c>
      <c r="I18" s="116">
        <f>IFERROR(INDEX(lifespans_all!I$2:I$56,MATCH($A18,lifespans_all!$A$2:$A$56,0))*INDEX(SR_mission_minutes!I$2:I$43,MATCH($A18,SR_mission_minutes!$A$2:$A$43)),"-")</f>
        <v>0</v>
      </c>
      <c r="J18" s="116">
        <f>IFERROR(INDEX(lifespans_all!J$2:J$56,MATCH($A18,lifespans_all!$A$2:$A$56,0))*INDEX(SR_mission_minutes!J$2:J$43,MATCH($A18,SR_mission_minutes!$A$2:$A$43)),"-")</f>
        <v>0</v>
      </c>
      <c r="K18" s="116">
        <f>IFERROR(INDEX(lifespans_all!K$2:K$56,MATCH($A18,lifespans_all!$A$2:$A$56,0))*INDEX(SR_mission_minutes!K$2:K$43,MATCH($A18,SR_mission_minutes!$A$2:$A$43)),"-")</f>
        <v>0</v>
      </c>
      <c r="L18" s="116">
        <f>IFERROR(INDEX(lifespans_all!L$2:L$56,MATCH($A18,lifespans_all!$A$2:$A$56,0))*INDEX(SR_mission_minutes!L$2:L$43,MATCH($A18,SR_mission_minutes!$A$2:$A$43)),"-")</f>
        <v>0</v>
      </c>
      <c r="M18" s="116">
        <f>IFERROR(INDEX(lifespans_all!M$2:M$56,MATCH($A18,lifespans_all!$A$2:$A$56,0))*INDEX(SR_mission_minutes!M$2:M$43,MATCH($A18,SR_mission_minutes!$A$2:$A$43)),"-")</f>
        <v>0</v>
      </c>
      <c r="N18" s="116">
        <f>IFERROR(INDEX(lifespans_all!N$2:N$56,MATCH($A18,lifespans_all!$A$2:$A$56,0))*INDEX(SR_mission_minutes!N$2:N$43,MATCH($A18,SR_mission_minutes!$A$2:$A$43)),"-")</f>
        <v>0</v>
      </c>
      <c r="O18" s="116">
        <f>IFERROR(INDEX(lifespans_all!O$2:O$56,MATCH($A18,lifespans_all!$A$2:$A$56,0))*INDEX(SR_mission_minutes!O$2:O$43,MATCH($A18,SR_mission_minutes!$A$2:$A$43)),"-")</f>
        <v>0</v>
      </c>
      <c r="P18" s="116">
        <f>IFERROR(INDEX(lifespans_all!P$2:P$56,MATCH($A18,lifespans_all!$A$2:$A$56,0))*INDEX(SR_mission_minutes!P$2:P$43,MATCH($A18,SR_mission_minutes!$A$2:$A$43)),"-")</f>
        <v>0</v>
      </c>
      <c r="Q18" s="116">
        <f>IFERROR(INDEX(lifespans_all!Q$2:Q$56,MATCH($A18,lifespans_all!$A$2:$A$56,0))*INDEX(SR_mission_minutes!Q$2:Q$43,MATCH($A18,SR_mission_minutes!$A$2:$A$43)),"-")</f>
        <v>0</v>
      </c>
      <c r="R18" s="116">
        <f>IFERROR(INDEX(lifespans_all!R$2:R$56,MATCH($A18,lifespans_all!$A$2:$A$56,0))*INDEX(SR_mission_minutes!R$2:R$43,MATCH($A18,SR_mission_minutes!$A$2:$A$43)),"-")</f>
        <v>0</v>
      </c>
      <c r="S18" s="116">
        <f>IFERROR(INDEX(lifespans_all!S$2:S$56,MATCH($A18,lifespans_all!$A$2:$A$56,0))*INDEX(SR_mission_minutes!S$2:S$43,MATCH($A18,SR_mission_minutes!$A$2:$A$43)),"-")</f>
        <v>0</v>
      </c>
      <c r="T18" s="116">
        <f>IFERROR(INDEX(lifespans_all!T$2:T$56,MATCH($A18,lifespans_all!$A$2:$A$56,0))*INDEX(SR_mission_minutes!T$2:T$43,MATCH($A18,SR_mission_minutes!$A$2:$A$43)),"-")</f>
        <v>0</v>
      </c>
      <c r="U18" s="116">
        <f>IFERROR(INDEX(lifespans_all!U$2:U$56,MATCH($A18,lifespans_all!$A$2:$A$56,0))*INDEX(SR_mission_minutes!U$2:U$43,MATCH($A18,SR_mission_minutes!$A$2:$A$43)),"-")</f>
        <v>0</v>
      </c>
      <c r="V18" s="116">
        <f>IFERROR(INDEX(lifespans_all!V$2:V$56,MATCH($A18,lifespans_all!$A$2:$A$56,0))*INDEX(SR_mission_minutes!V$2:V$43,MATCH($A18,SR_mission_minutes!$A$2:$A$43)),"-")</f>
        <v>0</v>
      </c>
      <c r="W18" s="116">
        <f>IFERROR(INDEX(lifespans_all!W$2:W$56,MATCH($A18,lifespans_all!$A$2:$A$56,0))*INDEX(SR_mission_minutes!W$2:W$43,MATCH($A18,SR_mission_minutes!$A$2:$A$43)),"-")</f>
        <v>0</v>
      </c>
    </row>
    <row r="19" spans="1:23" x14ac:dyDescent="0.25">
      <c r="A19" s="44" t="s">
        <v>75</v>
      </c>
      <c r="B19" s="44" t="s">
        <v>56</v>
      </c>
      <c r="C19" s="122"/>
      <c r="D19" s="116">
        <f>IFERROR(INDEX(lifespans_all!D$2:D$56,MATCH($A19,lifespans_all!$A$2:$A$56,0))*INDEX(SR_mission_minutes!D$2:D$43,MATCH($A19,SR_mission_minutes!$A$2:$A$43)),"-")</f>
        <v>66700.388888888891</v>
      </c>
      <c r="E19" s="116">
        <f>IFERROR(INDEX(lifespans_all!E$2:E$56,MATCH($A19,lifespans_all!$A$2:$A$56,0))*INDEX(SR_mission_minutes!E$2:E$43,MATCH($A19,SR_mission_minutes!$A$2:$A$43)),"-")</f>
        <v>66700.388888888891</v>
      </c>
      <c r="F19" s="116">
        <f>IFERROR(INDEX(lifespans_all!F$2:F$56,MATCH($A19,lifespans_all!$A$2:$A$56,0))*INDEX(SR_mission_minutes!F$2:F$43,MATCH($A19,SR_mission_minutes!$A$2:$A$43)),"-")</f>
        <v>66700.388888888891</v>
      </c>
      <c r="G19" s="116">
        <f>IFERROR(INDEX(lifespans_all!G$2:G$56,MATCH($A19,lifespans_all!$A$2:$A$56,0))*INDEX(SR_mission_minutes!G$2:G$43,MATCH($A19,SR_mission_minutes!$A$2:$A$43)),"-")</f>
        <v>66700.388888888891</v>
      </c>
      <c r="H19" s="116">
        <f>IFERROR(INDEX(lifespans_all!H$2:H$56,MATCH($A19,lifespans_all!$A$2:$A$56,0))*INDEX(SR_mission_minutes!H$2:H$43,MATCH($A19,SR_mission_minutes!$A$2:$A$43)),"-")</f>
        <v>66700.388888888891</v>
      </c>
      <c r="I19" s="116">
        <f>IFERROR(INDEX(lifespans_all!I$2:I$56,MATCH($A19,lifespans_all!$A$2:$A$56,0))*INDEX(SR_mission_minutes!I$2:I$43,MATCH($A19,SR_mission_minutes!$A$2:$A$43)),"-")</f>
        <v>66700.388888888891</v>
      </c>
      <c r="J19" s="116">
        <f>IFERROR(INDEX(lifespans_all!J$2:J$56,MATCH($A19,lifespans_all!$A$2:$A$56,0))*INDEX(SR_mission_minutes!J$2:J$43,MATCH($A19,SR_mission_minutes!$A$2:$A$43)),"-")</f>
        <v>0</v>
      </c>
      <c r="K19" s="116">
        <f>IFERROR(INDEX(lifespans_all!K$2:K$56,MATCH($A19,lifespans_all!$A$2:$A$56,0))*INDEX(SR_mission_minutes!K$2:K$43,MATCH($A19,SR_mission_minutes!$A$2:$A$43)),"-")</f>
        <v>0</v>
      </c>
      <c r="L19" s="116">
        <f>IFERROR(INDEX(lifespans_all!L$2:L$56,MATCH($A19,lifespans_all!$A$2:$A$56,0))*INDEX(SR_mission_minutes!L$2:L$43,MATCH($A19,SR_mission_minutes!$A$2:$A$43)),"-")</f>
        <v>0</v>
      </c>
      <c r="M19" s="116">
        <f>IFERROR(INDEX(lifespans_all!M$2:M$56,MATCH($A19,lifespans_all!$A$2:$A$56,0))*INDEX(SR_mission_minutes!M$2:M$43,MATCH($A19,SR_mission_minutes!$A$2:$A$43)),"-")</f>
        <v>0</v>
      </c>
      <c r="N19" s="116">
        <f>IFERROR(INDEX(lifespans_all!N$2:N$56,MATCH($A19,lifespans_all!$A$2:$A$56,0))*INDEX(SR_mission_minutes!N$2:N$43,MATCH($A19,SR_mission_minutes!$A$2:$A$43)),"-")</f>
        <v>0</v>
      </c>
      <c r="O19" s="116">
        <f>IFERROR(INDEX(lifespans_all!O$2:O$56,MATCH($A19,lifespans_all!$A$2:$A$56,0))*INDEX(SR_mission_minutes!O$2:O$43,MATCH($A19,SR_mission_minutes!$A$2:$A$43)),"-")</f>
        <v>0</v>
      </c>
      <c r="P19" s="116">
        <f>IFERROR(INDEX(lifespans_all!P$2:P$56,MATCH($A19,lifespans_all!$A$2:$A$56,0))*INDEX(SR_mission_minutes!P$2:P$43,MATCH($A19,SR_mission_minutes!$A$2:$A$43)),"-")</f>
        <v>0</v>
      </c>
      <c r="Q19" s="116">
        <f>IFERROR(INDEX(lifespans_all!Q$2:Q$56,MATCH($A19,lifespans_all!$A$2:$A$56,0))*INDEX(SR_mission_minutes!Q$2:Q$43,MATCH($A19,SR_mission_minutes!$A$2:$A$43)),"-")</f>
        <v>0</v>
      </c>
      <c r="R19" s="116">
        <f>IFERROR(INDEX(lifespans_all!R$2:R$56,MATCH($A19,lifespans_all!$A$2:$A$56,0))*INDEX(SR_mission_minutes!R$2:R$43,MATCH($A19,SR_mission_minutes!$A$2:$A$43)),"-")</f>
        <v>0</v>
      </c>
      <c r="S19" s="116">
        <f>IFERROR(INDEX(lifespans_all!S$2:S$56,MATCH($A19,lifespans_all!$A$2:$A$56,0))*INDEX(SR_mission_minutes!S$2:S$43,MATCH($A19,SR_mission_minutes!$A$2:$A$43)),"-")</f>
        <v>0</v>
      </c>
      <c r="T19" s="116">
        <f>IFERROR(INDEX(lifespans_all!T$2:T$56,MATCH($A19,lifespans_all!$A$2:$A$56,0))*INDEX(SR_mission_minutes!T$2:T$43,MATCH($A19,SR_mission_minutes!$A$2:$A$43)),"-")</f>
        <v>0</v>
      </c>
      <c r="U19" s="116">
        <f>IFERROR(INDEX(lifespans_all!U$2:U$56,MATCH($A19,lifespans_all!$A$2:$A$56,0))*INDEX(SR_mission_minutes!U$2:U$43,MATCH($A19,SR_mission_minutes!$A$2:$A$43)),"-")</f>
        <v>0</v>
      </c>
      <c r="V19" s="116">
        <f>IFERROR(INDEX(lifespans_all!V$2:V$56,MATCH($A19,lifespans_all!$A$2:$A$56,0))*INDEX(SR_mission_minutes!V$2:V$43,MATCH($A19,SR_mission_minutes!$A$2:$A$43)),"-")</f>
        <v>0</v>
      </c>
      <c r="W19" s="116">
        <f>IFERROR(INDEX(lifespans_all!W$2:W$56,MATCH($A19,lifespans_all!$A$2:$A$56,0))*INDEX(SR_mission_minutes!W$2:W$43,MATCH($A19,SR_mission_minutes!$A$2:$A$43)),"-")</f>
        <v>0</v>
      </c>
    </row>
    <row r="20" spans="1:23" x14ac:dyDescent="0.25">
      <c r="A20" s="44" t="s">
        <v>41</v>
      </c>
      <c r="B20" s="44" t="s">
        <v>60</v>
      </c>
      <c r="C20" s="122"/>
      <c r="D20" s="116">
        <f>IFERROR(INDEX(lifespans_all!D$2:D$56,MATCH($A20,lifespans_all!$A$2:$A$56,0))*INDEX(SR_mission_minutes!D$2:D$43,MATCH($A20,SR_mission_minutes!$A$2:$A$43)),"-")</f>
        <v>33739.333333333336</v>
      </c>
      <c r="E20" s="116">
        <f>IFERROR(INDEX(lifespans_all!E$2:E$56,MATCH($A20,lifespans_all!$A$2:$A$56,0))*INDEX(SR_mission_minutes!E$2:E$43,MATCH($A20,SR_mission_minutes!$A$2:$A$43)),"-")</f>
        <v>33739.333333333336</v>
      </c>
      <c r="F20" s="116">
        <f>IFERROR(INDEX(lifespans_all!F$2:F$56,MATCH($A20,lifespans_all!$A$2:$A$56,0))*INDEX(SR_mission_minutes!F$2:F$43,MATCH($A20,SR_mission_minutes!$A$2:$A$43)),"-")</f>
        <v>33739.333333333336</v>
      </c>
      <c r="G20" s="116">
        <f>IFERROR(INDEX(lifespans_all!G$2:G$56,MATCH($A20,lifespans_all!$A$2:$A$56,0))*INDEX(SR_mission_minutes!G$2:G$43,MATCH($A20,SR_mission_minutes!$A$2:$A$43)),"-")</f>
        <v>33739.333333333336</v>
      </c>
      <c r="H20" s="116">
        <f>IFERROR(INDEX(lifespans_all!H$2:H$56,MATCH($A20,lifespans_all!$A$2:$A$56,0))*INDEX(SR_mission_minutes!H$2:H$43,MATCH($A20,SR_mission_minutes!$A$2:$A$43)),"-")</f>
        <v>33739.333333333336</v>
      </c>
      <c r="I20" s="116">
        <f>IFERROR(INDEX(lifespans_all!I$2:I$56,MATCH($A20,lifespans_all!$A$2:$A$56,0))*INDEX(SR_mission_minutes!I$2:I$43,MATCH($A20,SR_mission_minutes!$A$2:$A$43)),"-")</f>
        <v>33739.333333333336</v>
      </c>
      <c r="J20" s="116">
        <f>IFERROR(INDEX(lifespans_all!J$2:J$56,MATCH($A20,lifespans_all!$A$2:$A$56,0))*INDEX(SR_mission_minutes!J$2:J$43,MATCH($A20,SR_mission_minutes!$A$2:$A$43)),"-")</f>
        <v>33739.333333333336</v>
      </c>
      <c r="K20" s="116">
        <f>IFERROR(INDEX(lifespans_all!K$2:K$56,MATCH($A20,lifespans_all!$A$2:$A$56,0))*INDEX(SR_mission_minutes!K$2:K$43,MATCH($A20,SR_mission_minutes!$A$2:$A$43)),"-")</f>
        <v>33739.333333333336</v>
      </c>
      <c r="L20" s="116">
        <f>IFERROR(INDEX(lifespans_all!L$2:L$56,MATCH($A20,lifespans_all!$A$2:$A$56,0))*INDEX(SR_mission_minutes!L$2:L$43,MATCH($A20,SR_mission_minutes!$A$2:$A$43)),"-")</f>
        <v>33739.333333333336</v>
      </c>
      <c r="M20" s="116">
        <f>IFERROR(INDEX(lifespans_all!M$2:M$56,MATCH($A20,lifespans_all!$A$2:$A$56,0))*INDEX(SR_mission_minutes!M$2:M$43,MATCH($A20,SR_mission_minutes!$A$2:$A$43)),"-")</f>
        <v>33739.333333333336</v>
      </c>
      <c r="N20" s="116">
        <f>IFERROR(INDEX(lifespans_all!N$2:N$56,MATCH($A20,lifespans_all!$A$2:$A$56,0))*INDEX(SR_mission_minutes!N$2:N$43,MATCH($A20,SR_mission_minutes!$A$2:$A$43)),"-")</f>
        <v>33739.333333333336</v>
      </c>
      <c r="O20" s="116">
        <f>IFERROR(INDEX(lifespans_all!O$2:O$56,MATCH($A20,lifespans_all!$A$2:$A$56,0))*INDEX(SR_mission_minutes!O$2:O$43,MATCH($A20,SR_mission_minutes!$A$2:$A$43)),"-")</f>
        <v>33739.333333333336</v>
      </c>
      <c r="P20" s="116">
        <f>IFERROR(INDEX(lifespans_all!P$2:P$56,MATCH($A20,lifespans_all!$A$2:$A$56,0))*INDEX(SR_mission_minutes!P$2:P$43,MATCH($A20,SR_mission_minutes!$A$2:$A$43)),"-")</f>
        <v>33739.333333333336</v>
      </c>
      <c r="Q20" s="116">
        <f>IFERROR(INDEX(lifespans_all!Q$2:Q$56,MATCH($A20,lifespans_all!$A$2:$A$56,0))*INDEX(SR_mission_minutes!Q$2:Q$43,MATCH($A20,SR_mission_minutes!$A$2:$A$43)),"-")</f>
        <v>33739.333333333336</v>
      </c>
      <c r="R20" s="116">
        <f>IFERROR(INDEX(lifespans_all!R$2:R$56,MATCH($A20,lifespans_all!$A$2:$A$56,0))*INDEX(SR_mission_minutes!R$2:R$43,MATCH($A20,SR_mission_minutes!$A$2:$A$43)),"-")</f>
        <v>33739.333333333336</v>
      </c>
      <c r="S20" s="116">
        <f>IFERROR(INDEX(lifespans_all!S$2:S$56,MATCH($A20,lifespans_all!$A$2:$A$56,0))*INDEX(SR_mission_minutes!S$2:S$43,MATCH($A20,SR_mission_minutes!$A$2:$A$43)),"-")</f>
        <v>33739.333333333336</v>
      </c>
      <c r="T20" s="116">
        <f>IFERROR(INDEX(lifespans_all!T$2:T$56,MATCH($A20,lifespans_all!$A$2:$A$56,0))*INDEX(SR_mission_minutes!T$2:T$43,MATCH($A20,SR_mission_minutes!$A$2:$A$43)),"-")</f>
        <v>33739.333333333336</v>
      </c>
      <c r="U20" s="116">
        <f>IFERROR(INDEX(lifespans_all!U$2:U$56,MATCH($A20,lifespans_all!$A$2:$A$56,0))*INDEX(SR_mission_minutes!U$2:U$43,MATCH($A20,SR_mission_minutes!$A$2:$A$43)),"-")</f>
        <v>33739.333333333336</v>
      </c>
      <c r="V20" s="116">
        <f>IFERROR(INDEX(lifespans_all!V$2:V$56,MATCH($A20,lifespans_all!$A$2:$A$56,0))*INDEX(SR_mission_minutes!V$2:V$43,MATCH($A20,SR_mission_minutes!$A$2:$A$43)),"-")</f>
        <v>33739.333333333336</v>
      </c>
      <c r="W20" s="116">
        <f>IFERROR(INDEX(lifespans_all!W$2:W$56,MATCH($A20,lifespans_all!$A$2:$A$56,0))*INDEX(SR_mission_minutes!W$2:W$43,MATCH($A20,SR_mission_minutes!$A$2:$A$43)),"-")</f>
        <v>33739.333333333336</v>
      </c>
    </row>
    <row r="21" spans="1:23" x14ac:dyDescent="0.25">
      <c r="A21" s="44" t="s">
        <v>76</v>
      </c>
      <c r="B21" s="44" t="s">
        <v>57</v>
      </c>
      <c r="C21" s="122"/>
      <c r="D21" s="116">
        <f>IFERROR(INDEX(lifespans_all!D$2:D$56,MATCH($A21,lifespans_all!$A$2:$A$56,0))*INDEX(SR_mission_minutes!D$2:D$43,MATCH($A21,SR_mission_minutes!$A$2:$A$43)),"-")</f>
        <v>2294</v>
      </c>
      <c r="E21" s="116">
        <f>IFERROR(INDEX(lifespans_all!E$2:E$56,MATCH($A21,lifespans_all!$A$2:$A$56,0))*INDEX(SR_mission_minutes!E$2:E$43,MATCH($A21,SR_mission_minutes!$A$2:$A$43)),"-")</f>
        <v>2294</v>
      </c>
      <c r="F21" s="116">
        <f>IFERROR(INDEX(lifespans_all!F$2:F$56,MATCH($A21,lifespans_all!$A$2:$A$56,0))*INDEX(SR_mission_minutes!F$2:F$43,MATCH($A21,SR_mission_minutes!$A$2:$A$43)),"-")</f>
        <v>2294</v>
      </c>
      <c r="G21" s="116">
        <f>IFERROR(INDEX(lifespans_all!G$2:G$56,MATCH($A21,lifespans_all!$A$2:$A$56,0))*INDEX(SR_mission_minutes!G$2:G$43,MATCH($A21,SR_mission_minutes!$A$2:$A$43)),"-")</f>
        <v>2294</v>
      </c>
      <c r="H21" s="116">
        <f>IFERROR(INDEX(lifespans_all!H$2:H$56,MATCH($A21,lifespans_all!$A$2:$A$56,0))*INDEX(SR_mission_minutes!H$2:H$43,MATCH($A21,SR_mission_minutes!$A$2:$A$43)),"-")</f>
        <v>2294</v>
      </c>
      <c r="I21" s="116">
        <f>IFERROR(INDEX(lifespans_all!I$2:I$56,MATCH($A21,lifespans_all!$A$2:$A$56,0))*INDEX(SR_mission_minutes!I$2:I$43,MATCH($A21,SR_mission_minutes!$A$2:$A$43)),"-")</f>
        <v>2294</v>
      </c>
      <c r="J21" s="116">
        <f>IFERROR(INDEX(lifespans_all!J$2:J$56,MATCH($A21,lifespans_all!$A$2:$A$56,0))*INDEX(SR_mission_minutes!J$2:J$43,MATCH($A21,SR_mission_minutes!$A$2:$A$43)),"-")</f>
        <v>2294</v>
      </c>
      <c r="K21" s="116">
        <f>IFERROR(INDEX(lifespans_all!K$2:K$56,MATCH($A21,lifespans_all!$A$2:$A$56,0))*INDEX(SR_mission_minutes!K$2:K$43,MATCH($A21,SR_mission_minutes!$A$2:$A$43)),"-")</f>
        <v>2294</v>
      </c>
      <c r="L21" s="116">
        <f>IFERROR(INDEX(lifespans_all!L$2:L$56,MATCH($A21,lifespans_all!$A$2:$A$56,0))*INDEX(SR_mission_minutes!L$2:L$43,MATCH($A21,SR_mission_minutes!$A$2:$A$43)),"-")</f>
        <v>2294</v>
      </c>
      <c r="M21" s="116">
        <f>IFERROR(INDEX(lifespans_all!M$2:M$56,MATCH($A21,lifespans_all!$A$2:$A$56,0))*INDEX(SR_mission_minutes!M$2:M$43,MATCH($A21,SR_mission_minutes!$A$2:$A$43)),"-")</f>
        <v>2294</v>
      </c>
      <c r="N21" s="116">
        <f>IFERROR(INDEX(lifespans_all!N$2:N$56,MATCH($A21,lifespans_all!$A$2:$A$56,0))*INDEX(SR_mission_minutes!N$2:N$43,MATCH($A21,SR_mission_minutes!$A$2:$A$43)),"-")</f>
        <v>2294</v>
      </c>
      <c r="O21" s="116">
        <f>IFERROR(INDEX(lifespans_all!O$2:O$56,MATCH($A21,lifespans_all!$A$2:$A$56,0))*INDEX(SR_mission_minutes!O$2:O$43,MATCH($A21,SR_mission_minutes!$A$2:$A$43)),"-")</f>
        <v>2294</v>
      </c>
      <c r="P21" s="116">
        <f>IFERROR(INDEX(lifespans_all!P$2:P$56,MATCH($A21,lifespans_all!$A$2:$A$56,0))*INDEX(SR_mission_minutes!P$2:P$43,MATCH($A21,SR_mission_minutes!$A$2:$A$43)),"-")</f>
        <v>2294</v>
      </c>
      <c r="Q21" s="116">
        <f>IFERROR(INDEX(lifespans_all!Q$2:Q$56,MATCH($A21,lifespans_all!$A$2:$A$56,0))*INDEX(SR_mission_minutes!Q$2:Q$43,MATCH($A21,SR_mission_minutes!$A$2:$A$43)),"-")</f>
        <v>2294</v>
      </c>
      <c r="R21" s="116">
        <f>IFERROR(INDEX(lifespans_all!R$2:R$56,MATCH($A21,lifespans_all!$A$2:$A$56,0))*INDEX(SR_mission_minutes!R$2:R$43,MATCH($A21,SR_mission_minutes!$A$2:$A$43)),"-")</f>
        <v>2294</v>
      </c>
      <c r="S21" s="116">
        <f>IFERROR(INDEX(lifespans_all!S$2:S$56,MATCH($A21,lifespans_all!$A$2:$A$56,0))*INDEX(SR_mission_minutes!S$2:S$43,MATCH($A21,SR_mission_minutes!$A$2:$A$43)),"-")</f>
        <v>2294</v>
      </c>
      <c r="T21" s="116">
        <f>IFERROR(INDEX(lifespans_all!T$2:T$56,MATCH($A21,lifespans_all!$A$2:$A$56,0))*INDEX(SR_mission_minutes!T$2:T$43,MATCH($A21,SR_mission_minutes!$A$2:$A$43)),"-")</f>
        <v>2294</v>
      </c>
      <c r="U21" s="116">
        <f>IFERROR(INDEX(lifespans_all!U$2:U$56,MATCH($A21,lifespans_all!$A$2:$A$56,0))*INDEX(SR_mission_minutes!U$2:U$43,MATCH($A21,SR_mission_minutes!$A$2:$A$43)),"-")</f>
        <v>2294</v>
      </c>
      <c r="V21" s="116">
        <f>IFERROR(INDEX(lifespans_all!V$2:V$56,MATCH($A21,lifespans_all!$A$2:$A$56,0))*INDEX(SR_mission_minutes!V$2:V$43,MATCH($A21,SR_mission_minutes!$A$2:$A$43)),"-")</f>
        <v>2294</v>
      </c>
      <c r="W21" s="116">
        <f>IFERROR(INDEX(lifespans_all!W$2:W$56,MATCH($A21,lifespans_all!$A$2:$A$56,0))*INDEX(SR_mission_minutes!W$2:W$43,MATCH($A21,SR_mission_minutes!$A$2:$A$43)),"-")</f>
        <v>2294</v>
      </c>
    </row>
    <row r="22" spans="1:23" x14ac:dyDescent="0.25">
      <c r="A22" s="44" t="s">
        <v>134</v>
      </c>
      <c r="B22" s="44" t="s">
        <v>55</v>
      </c>
      <c r="C22" s="122"/>
      <c r="D22" s="116" t="str">
        <f>IFERROR(INDEX(lifespans_all!D$2:D$56,MATCH($A22,lifespans_all!$A$2:$A$56,0))*INDEX(SR_mission_minutes!D$2:D$43,MATCH($A22,SR_mission_minutes!$A$2:$A$43)),"-")</f>
        <v>-</v>
      </c>
      <c r="E22" s="116" t="str">
        <f>IFERROR(INDEX(lifespans_all!E$2:E$56,MATCH($A22,lifespans_all!$A$2:$A$56,0))*INDEX(SR_mission_minutes!E$2:E$43,MATCH($A22,SR_mission_minutes!$A$2:$A$43)),"-")</f>
        <v>-</v>
      </c>
      <c r="F22" s="116" t="str">
        <f>IFERROR(INDEX(lifespans_all!F$2:F$56,MATCH($A22,lifespans_all!$A$2:$A$56,0))*INDEX(SR_mission_minutes!F$2:F$43,MATCH($A22,SR_mission_minutes!$A$2:$A$43)),"-")</f>
        <v>-</v>
      </c>
      <c r="G22" s="116" t="str">
        <f>IFERROR(INDEX(lifespans_all!G$2:G$56,MATCH($A22,lifespans_all!$A$2:$A$56,0))*INDEX(SR_mission_minutes!G$2:G$43,MATCH($A22,SR_mission_minutes!$A$2:$A$43)),"-")</f>
        <v>-</v>
      </c>
      <c r="H22" s="116" t="str">
        <f>IFERROR(INDEX(lifespans_all!H$2:H$56,MATCH($A22,lifespans_all!$A$2:$A$56,0))*INDEX(SR_mission_minutes!H$2:H$43,MATCH($A22,SR_mission_minutes!$A$2:$A$43)),"-")</f>
        <v>-</v>
      </c>
      <c r="I22" s="116" t="str">
        <f>IFERROR(INDEX(lifespans_all!I$2:I$56,MATCH($A22,lifespans_all!$A$2:$A$56,0))*INDEX(SR_mission_minutes!I$2:I$43,MATCH($A22,SR_mission_minutes!$A$2:$A$43)),"-")</f>
        <v>-</v>
      </c>
      <c r="J22" s="116" t="str">
        <f>IFERROR(INDEX(lifespans_all!J$2:J$56,MATCH($A22,lifespans_all!$A$2:$A$56,0))*INDEX(SR_mission_minutes!J$2:J$43,MATCH($A22,SR_mission_minutes!$A$2:$A$43)),"-")</f>
        <v>-</v>
      </c>
      <c r="K22" s="116" t="str">
        <f>IFERROR(INDEX(lifespans_all!K$2:K$56,MATCH($A22,lifespans_all!$A$2:$A$56,0))*INDEX(SR_mission_minutes!K$2:K$43,MATCH($A22,SR_mission_minutes!$A$2:$A$43)),"-")</f>
        <v>-</v>
      </c>
      <c r="L22" s="116" t="str">
        <f>IFERROR(INDEX(lifespans_all!L$2:L$56,MATCH($A22,lifespans_all!$A$2:$A$56,0))*INDEX(SR_mission_minutes!L$2:L$43,MATCH($A22,SR_mission_minutes!$A$2:$A$43)),"-")</f>
        <v>-</v>
      </c>
      <c r="M22" s="116" t="str">
        <f>IFERROR(INDEX(lifespans_all!M$2:M$56,MATCH($A22,lifespans_all!$A$2:$A$56,0))*INDEX(SR_mission_minutes!M$2:M$43,MATCH($A22,SR_mission_minutes!$A$2:$A$43)),"-")</f>
        <v>-</v>
      </c>
      <c r="N22" s="116" t="str">
        <f>IFERROR(INDEX(lifespans_all!N$2:N$56,MATCH($A22,lifespans_all!$A$2:$A$56,0))*INDEX(SR_mission_minutes!N$2:N$43,MATCH($A22,SR_mission_minutes!$A$2:$A$43)),"-")</f>
        <v>-</v>
      </c>
      <c r="O22" s="116" t="str">
        <f>IFERROR(INDEX(lifespans_all!O$2:O$56,MATCH($A22,lifespans_all!$A$2:$A$56,0))*INDEX(SR_mission_minutes!O$2:O$43,MATCH($A22,SR_mission_minutes!$A$2:$A$43)),"-")</f>
        <v>-</v>
      </c>
      <c r="P22" s="116" t="str">
        <f>IFERROR(INDEX(lifespans_all!P$2:P$56,MATCH($A22,lifespans_all!$A$2:$A$56,0))*INDEX(SR_mission_minutes!P$2:P$43,MATCH($A22,SR_mission_minutes!$A$2:$A$43)),"-")</f>
        <v>-</v>
      </c>
      <c r="Q22" s="116" t="str">
        <f>IFERROR(INDEX(lifespans_all!Q$2:Q$56,MATCH($A22,lifespans_all!$A$2:$A$56,0))*INDEX(SR_mission_minutes!Q$2:Q$43,MATCH($A22,SR_mission_minutes!$A$2:$A$43)),"-")</f>
        <v>-</v>
      </c>
      <c r="R22" s="116" t="str">
        <f>IFERROR(INDEX(lifespans_all!R$2:R$56,MATCH($A22,lifespans_all!$A$2:$A$56,0))*INDEX(SR_mission_minutes!R$2:R$43,MATCH($A22,SR_mission_minutes!$A$2:$A$43)),"-")</f>
        <v>-</v>
      </c>
      <c r="S22" s="116" t="str">
        <f>IFERROR(INDEX(lifespans_all!S$2:S$56,MATCH($A22,lifespans_all!$A$2:$A$56,0))*INDEX(SR_mission_minutes!S$2:S$43,MATCH($A22,SR_mission_minutes!$A$2:$A$43)),"-")</f>
        <v>-</v>
      </c>
      <c r="T22" s="116" t="str">
        <f>IFERROR(INDEX(lifespans_all!T$2:T$56,MATCH($A22,lifespans_all!$A$2:$A$56,0))*INDEX(SR_mission_minutes!T$2:T$43,MATCH($A22,SR_mission_minutes!$A$2:$A$43)),"-")</f>
        <v>-</v>
      </c>
      <c r="U22" s="116" t="str">
        <f>IFERROR(INDEX(lifespans_all!U$2:U$56,MATCH($A22,lifespans_all!$A$2:$A$56,0))*INDEX(SR_mission_minutes!U$2:U$43,MATCH($A22,SR_mission_minutes!$A$2:$A$43)),"-")</f>
        <v>-</v>
      </c>
      <c r="V22" s="116" t="str">
        <f>IFERROR(INDEX(lifespans_all!V$2:V$56,MATCH($A22,lifespans_all!$A$2:$A$56,0))*INDEX(SR_mission_minutes!V$2:V$43,MATCH($A22,SR_mission_minutes!$A$2:$A$43)),"-")</f>
        <v>-</v>
      </c>
      <c r="W22" s="116" t="str">
        <f>IFERROR(INDEX(lifespans_all!W$2:W$56,MATCH($A22,lifespans_all!$A$2:$A$56,0))*INDEX(SR_mission_minutes!W$2:W$43,MATCH($A22,SR_mission_minutes!$A$2:$A$43)),"-")</f>
        <v>-</v>
      </c>
    </row>
    <row r="23" spans="1:23" x14ac:dyDescent="0.25">
      <c r="A23" s="44" t="s">
        <v>135</v>
      </c>
      <c r="B23" s="44" t="s">
        <v>55</v>
      </c>
      <c r="C23" s="122"/>
      <c r="D23" s="116" t="str">
        <f>IFERROR(INDEX(lifespans_all!D$2:D$56,MATCH($A23,lifespans_all!$A$2:$A$56,0))*INDEX(SR_mission_minutes!D$2:D$43,MATCH($A23,SR_mission_minutes!$A$2:$A$43)),"-")</f>
        <v>-</v>
      </c>
      <c r="E23" s="116" t="str">
        <f>IFERROR(INDEX(lifespans_all!E$2:E$56,MATCH($A23,lifespans_all!$A$2:$A$56,0))*INDEX(SR_mission_minutes!E$2:E$43,MATCH($A23,SR_mission_minutes!$A$2:$A$43)),"-")</f>
        <v>-</v>
      </c>
      <c r="F23" s="116" t="str">
        <f>IFERROR(INDEX(lifespans_all!F$2:F$56,MATCH($A23,lifespans_all!$A$2:$A$56,0))*INDEX(SR_mission_minutes!F$2:F$43,MATCH($A23,SR_mission_minutes!$A$2:$A$43)),"-")</f>
        <v>-</v>
      </c>
      <c r="G23" s="116" t="str">
        <f>IFERROR(INDEX(lifespans_all!G$2:G$56,MATCH($A23,lifespans_all!$A$2:$A$56,0))*INDEX(SR_mission_minutes!G$2:G$43,MATCH($A23,SR_mission_minutes!$A$2:$A$43)),"-")</f>
        <v>-</v>
      </c>
      <c r="H23" s="116" t="str">
        <f>IFERROR(INDEX(lifespans_all!H$2:H$56,MATCH($A23,lifespans_all!$A$2:$A$56,0))*INDEX(SR_mission_minutes!H$2:H$43,MATCH($A23,SR_mission_minutes!$A$2:$A$43)),"-")</f>
        <v>-</v>
      </c>
      <c r="I23" s="116" t="str">
        <f>IFERROR(INDEX(lifespans_all!I$2:I$56,MATCH($A23,lifespans_all!$A$2:$A$56,0))*INDEX(SR_mission_minutes!I$2:I$43,MATCH($A23,SR_mission_minutes!$A$2:$A$43)),"-")</f>
        <v>-</v>
      </c>
      <c r="J23" s="116" t="str">
        <f>IFERROR(INDEX(lifespans_all!J$2:J$56,MATCH($A23,lifespans_all!$A$2:$A$56,0))*INDEX(SR_mission_minutes!J$2:J$43,MATCH($A23,SR_mission_minutes!$A$2:$A$43)),"-")</f>
        <v>-</v>
      </c>
      <c r="K23" s="116" t="str">
        <f>IFERROR(INDEX(lifespans_all!K$2:K$56,MATCH($A23,lifespans_all!$A$2:$A$56,0))*INDEX(SR_mission_minutes!K$2:K$43,MATCH($A23,SR_mission_minutes!$A$2:$A$43)),"-")</f>
        <v>-</v>
      </c>
      <c r="L23" s="116" t="str">
        <f>IFERROR(INDEX(lifespans_all!L$2:L$56,MATCH($A23,lifespans_all!$A$2:$A$56,0))*INDEX(SR_mission_minutes!L$2:L$43,MATCH($A23,SR_mission_minutes!$A$2:$A$43)),"-")</f>
        <v>-</v>
      </c>
      <c r="M23" s="116" t="str">
        <f>IFERROR(INDEX(lifespans_all!M$2:M$56,MATCH($A23,lifespans_all!$A$2:$A$56,0))*INDEX(SR_mission_minutes!M$2:M$43,MATCH($A23,SR_mission_minutes!$A$2:$A$43)),"-")</f>
        <v>-</v>
      </c>
      <c r="N23" s="116" t="str">
        <f>IFERROR(INDEX(lifespans_all!N$2:N$56,MATCH($A23,lifespans_all!$A$2:$A$56,0))*INDEX(SR_mission_minutes!N$2:N$43,MATCH($A23,SR_mission_minutes!$A$2:$A$43)),"-")</f>
        <v>-</v>
      </c>
      <c r="O23" s="116" t="str">
        <f>IFERROR(INDEX(lifespans_all!O$2:O$56,MATCH($A23,lifespans_all!$A$2:$A$56,0))*INDEX(SR_mission_minutes!O$2:O$43,MATCH($A23,SR_mission_minutes!$A$2:$A$43)),"-")</f>
        <v>-</v>
      </c>
      <c r="P23" s="116" t="str">
        <f>IFERROR(INDEX(lifespans_all!P$2:P$56,MATCH($A23,lifespans_all!$A$2:$A$56,0))*INDEX(SR_mission_minutes!P$2:P$43,MATCH($A23,SR_mission_minutes!$A$2:$A$43)),"-")</f>
        <v>-</v>
      </c>
      <c r="Q23" s="116" t="str">
        <f>IFERROR(INDEX(lifespans_all!Q$2:Q$56,MATCH($A23,lifespans_all!$A$2:$A$56,0))*INDEX(SR_mission_minutes!Q$2:Q$43,MATCH($A23,SR_mission_minutes!$A$2:$A$43)),"-")</f>
        <v>-</v>
      </c>
      <c r="R23" s="116" t="str">
        <f>IFERROR(INDEX(lifespans_all!R$2:R$56,MATCH($A23,lifespans_all!$A$2:$A$56,0))*INDEX(SR_mission_minutes!R$2:R$43,MATCH($A23,SR_mission_minutes!$A$2:$A$43)),"-")</f>
        <v>-</v>
      </c>
      <c r="S23" s="116" t="str">
        <f>IFERROR(INDEX(lifespans_all!S$2:S$56,MATCH($A23,lifespans_all!$A$2:$A$56,0))*INDEX(SR_mission_minutes!S$2:S$43,MATCH($A23,SR_mission_minutes!$A$2:$A$43)),"-")</f>
        <v>-</v>
      </c>
      <c r="T23" s="116" t="str">
        <f>IFERROR(INDEX(lifespans_all!T$2:T$56,MATCH($A23,lifespans_all!$A$2:$A$56,0))*INDEX(SR_mission_minutes!T$2:T$43,MATCH($A23,SR_mission_minutes!$A$2:$A$43)),"-")</f>
        <v>-</v>
      </c>
      <c r="U23" s="116" t="str">
        <f>IFERROR(INDEX(lifespans_all!U$2:U$56,MATCH($A23,lifespans_all!$A$2:$A$56,0))*INDEX(SR_mission_minutes!U$2:U$43,MATCH($A23,SR_mission_minutes!$A$2:$A$43)),"-")</f>
        <v>-</v>
      </c>
      <c r="V23" s="116" t="str">
        <f>IFERROR(INDEX(lifespans_all!V$2:V$56,MATCH($A23,lifespans_all!$A$2:$A$56,0))*INDEX(SR_mission_minutes!V$2:V$43,MATCH($A23,SR_mission_minutes!$A$2:$A$43)),"-")</f>
        <v>-</v>
      </c>
      <c r="W23" s="116" t="str">
        <f>IFERROR(INDEX(lifespans_all!W$2:W$56,MATCH($A23,lifespans_all!$A$2:$A$56,0))*INDEX(SR_mission_minutes!W$2:W$43,MATCH($A23,SR_mission_minutes!$A$2:$A$43)),"-")</f>
        <v>-</v>
      </c>
    </row>
    <row r="24" spans="1:23" x14ac:dyDescent="0.25">
      <c r="A24" s="44" t="s">
        <v>136</v>
      </c>
      <c r="B24" s="44" t="s">
        <v>55</v>
      </c>
      <c r="C24" s="122"/>
      <c r="D24" s="116" t="str">
        <f>IFERROR(INDEX(lifespans_all!D$2:D$56,MATCH($A24,lifespans_all!$A$2:$A$56,0))*INDEX(SR_mission_minutes!D$2:D$43,MATCH($A24,SR_mission_minutes!$A$2:$A$43)),"-")</f>
        <v>-</v>
      </c>
      <c r="E24" s="116" t="str">
        <f>IFERROR(INDEX(lifespans_all!E$2:E$56,MATCH($A24,lifespans_all!$A$2:$A$56,0))*INDEX(SR_mission_minutes!E$2:E$43,MATCH($A24,SR_mission_minutes!$A$2:$A$43)),"-")</f>
        <v>-</v>
      </c>
      <c r="F24" s="116" t="str">
        <f>IFERROR(INDEX(lifespans_all!F$2:F$56,MATCH($A24,lifespans_all!$A$2:$A$56,0))*INDEX(SR_mission_minutes!F$2:F$43,MATCH($A24,SR_mission_minutes!$A$2:$A$43)),"-")</f>
        <v>-</v>
      </c>
      <c r="G24" s="116" t="str">
        <f>IFERROR(INDEX(lifespans_all!G$2:G$56,MATCH($A24,lifespans_all!$A$2:$A$56,0))*INDEX(SR_mission_minutes!G$2:G$43,MATCH($A24,SR_mission_minutes!$A$2:$A$43)),"-")</f>
        <v>-</v>
      </c>
      <c r="H24" s="116" t="str">
        <f>IFERROR(INDEX(lifespans_all!H$2:H$56,MATCH($A24,lifespans_all!$A$2:$A$56,0))*INDEX(SR_mission_minutes!H$2:H$43,MATCH($A24,SR_mission_minutes!$A$2:$A$43)),"-")</f>
        <v>-</v>
      </c>
      <c r="I24" s="116" t="str">
        <f>IFERROR(INDEX(lifespans_all!I$2:I$56,MATCH($A24,lifespans_all!$A$2:$A$56,0))*INDEX(SR_mission_minutes!I$2:I$43,MATCH($A24,SR_mission_minutes!$A$2:$A$43)),"-")</f>
        <v>-</v>
      </c>
      <c r="J24" s="116" t="str">
        <f>IFERROR(INDEX(lifespans_all!J$2:J$56,MATCH($A24,lifespans_all!$A$2:$A$56,0))*INDEX(SR_mission_minutes!J$2:J$43,MATCH($A24,SR_mission_minutes!$A$2:$A$43)),"-")</f>
        <v>-</v>
      </c>
      <c r="K24" s="116" t="str">
        <f>IFERROR(INDEX(lifespans_all!K$2:K$56,MATCH($A24,lifespans_all!$A$2:$A$56,0))*INDEX(SR_mission_minutes!K$2:K$43,MATCH($A24,SR_mission_minutes!$A$2:$A$43)),"-")</f>
        <v>-</v>
      </c>
      <c r="L24" s="116" t="str">
        <f>IFERROR(INDEX(lifespans_all!L$2:L$56,MATCH($A24,lifespans_all!$A$2:$A$56,0))*INDEX(SR_mission_minutes!L$2:L$43,MATCH($A24,SR_mission_minutes!$A$2:$A$43)),"-")</f>
        <v>-</v>
      </c>
      <c r="M24" s="116" t="str">
        <f>IFERROR(INDEX(lifespans_all!M$2:M$56,MATCH($A24,lifespans_all!$A$2:$A$56,0))*INDEX(SR_mission_minutes!M$2:M$43,MATCH($A24,SR_mission_minutes!$A$2:$A$43)),"-")</f>
        <v>-</v>
      </c>
      <c r="N24" s="116" t="str">
        <f>IFERROR(INDEX(lifespans_all!N$2:N$56,MATCH($A24,lifespans_all!$A$2:$A$56,0))*INDEX(SR_mission_minutes!N$2:N$43,MATCH($A24,SR_mission_minutes!$A$2:$A$43)),"-")</f>
        <v>-</v>
      </c>
      <c r="O24" s="116" t="str">
        <f>IFERROR(INDEX(lifespans_all!O$2:O$56,MATCH($A24,lifespans_all!$A$2:$A$56,0))*INDEX(SR_mission_minutes!O$2:O$43,MATCH($A24,SR_mission_minutes!$A$2:$A$43)),"-")</f>
        <v>-</v>
      </c>
      <c r="P24" s="116" t="str">
        <f>IFERROR(INDEX(lifespans_all!P$2:P$56,MATCH($A24,lifespans_all!$A$2:$A$56,0))*INDEX(SR_mission_minutes!P$2:P$43,MATCH($A24,SR_mission_minutes!$A$2:$A$43)),"-")</f>
        <v>-</v>
      </c>
      <c r="Q24" s="116" t="str">
        <f>IFERROR(INDEX(lifespans_all!Q$2:Q$56,MATCH($A24,lifespans_all!$A$2:$A$56,0))*INDEX(SR_mission_minutes!Q$2:Q$43,MATCH($A24,SR_mission_minutes!$A$2:$A$43)),"-")</f>
        <v>-</v>
      </c>
      <c r="R24" s="116" t="str">
        <f>IFERROR(INDEX(lifespans_all!R$2:R$56,MATCH($A24,lifespans_all!$A$2:$A$56,0))*INDEX(SR_mission_minutes!R$2:R$43,MATCH($A24,SR_mission_minutes!$A$2:$A$43)),"-")</f>
        <v>-</v>
      </c>
      <c r="S24" s="116" t="str">
        <f>IFERROR(INDEX(lifespans_all!S$2:S$56,MATCH($A24,lifespans_all!$A$2:$A$56,0))*INDEX(SR_mission_minutes!S$2:S$43,MATCH($A24,SR_mission_minutes!$A$2:$A$43)),"-")</f>
        <v>-</v>
      </c>
      <c r="T24" s="116" t="str">
        <f>IFERROR(INDEX(lifespans_all!T$2:T$56,MATCH($A24,lifespans_all!$A$2:$A$56,0))*INDEX(SR_mission_minutes!T$2:T$43,MATCH($A24,SR_mission_minutes!$A$2:$A$43)),"-")</f>
        <v>-</v>
      </c>
      <c r="U24" s="116" t="str">
        <f>IFERROR(INDEX(lifespans_all!U$2:U$56,MATCH($A24,lifespans_all!$A$2:$A$56,0))*INDEX(SR_mission_minutes!U$2:U$43,MATCH($A24,SR_mission_minutes!$A$2:$A$43)),"-")</f>
        <v>-</v>
      </c>
      <c r="V24" s="116" t="str">
        <f>IFERROR(INDEX(lifespans_all!V$2:V$56,MATCH($A24,lifespans_all!$A$2:$A$56,0))*INDEX(SR_mission_minutes!V$2:V$43,MATCH($A24,SR_mission_minutes!$A$2:$A$43)),"-")</f>
        <v>-</v>
      </c>
      <c r="W24" s="116" t="str">
        <f>IFERROR(INDEX(lifespans_all!W$2:W$56,MATCH($A24,lifespans_all!$A$2:$A$56,0))*INDEX(SR_mission_minutes!W$2:W$43,MATCH($A24,SR_mission_minutes!$A$2:$A$43)),"-")</f>
        <v>-</v>
      </c>
    </row>
    <row r="25" spans="1:23" x14ac:dyDescent="0.25">
      <c r="A25" s="44" t="s">
        <v>137</v>
      </c>
      <c r="B25" s="44" t="s">
        <v>55</v>
      </c>
      <c r="C25" s="122"/>
      <c r="D25" s="116" t="str">
        <f>IFERROR(INDEX(lifespans_all!D$2:D$56,MATCH($A25,lifespans_all!$A$2:$A$56,0))*INDEX(SR_mission_minutes!D$2:D$43,MATCH($A25,SR_mission_minutes!$A$2:$A$43)),"-")</f>
        <v>-</v>
      </c>
      <c r="E25" s="116" t="str">
        <f>IFERROR(INDEX(lifespans_all!E$2:E$56,MATCH($A25,lifespans_all!$A$2:$A$56,0))*INDEX(SR_mission_minutes!E$2:E$43,MATCH($A25,SR_mission_minutes!$A$2:$A$43)),"-")</f>
        <v>-</v>
      </c>
      <c r="F25" s="116" t="str">
        <f>IFERROR(INDEX(lifespans_all!F$2:F$56,MATCH($A25,lifespans_all!$A$2:$A$56,0))*INDEX(SR_mission_minutes!F$2:F$43,MATCH($A25,SR_mission_minutes!$A$2:$A$43)),"-")</f>
        <v>-</v>
      </c>
      <c r="G25" s="116" t="str">
        <f>IFERROR(INDEX(lifespans_all!G$2:G$56,MATCH($A25,lifespans_all!$A$2:$A$56,0))*INDEX(SR_mission_minutes!G$2:G$43,MATCH($A25,SR_mission_minutes!$A$2:$A$43)),"-")</f>
        <v>-</v>
      </c>
      <c r="H25" s="116" t="str">
        <f>IFERROR(INDEX(lifespans_all!H$2:H$56,MATCH($A25,lifespans_all!$A$2:$A$56,0))*INDEX(SR_mission_minutes!H$2:H$43,MATCH($A25,SR_mission_minutes!$A$2:$A$43)),"-")</f>
        <v>-</v>
      </c>
      <c r="I25" s="116" t="str">
        <f>IFERROR(INDEX(lifespans_all!I$2:I$56,MATCH($A25,lifespans_all!$A$2:$A$56,0))*INDEX(SR_mission_minutes!I$2:I$43,MATCH($A25,SR_mission_minutes!$A$2:$A$43)),"-")</f>
        <v>-</v>
      </c>
      <c r="J25" s="116" t="str">
        <f>IFERROR(INDEX(lifespans_all!J$2:J$56,MATCH($A25,lifespans_all!$A$2:$A$56,0))*INDEX(SR_mission_minutes!J$2:J$43,MATCH($A25,SR_mission_minutes!$A$2:$A$43)),"-")</f>
        <v>-</v>
      </c>
      <c r="K25" s="116" t="str">
        <f>IFERROR(INDEX(lifespans_all!K$2:K$56,MATCH($A25,lifespans_all!$A$2:$A$56,0))*INDEX(SR_mission_minutes!K$2:K$43,MATCH($A25,SR_mission_minutes!$A$2:$A$43)),"-")</f>
        <v>-</v>
      </c>
      <c r="L25" s="116" t="str">
        <f>IFERROR(INDEX(lifespans_all!L$2:L$56,MATCH($A25,lifespans_all!$A$2:$A$56,0))*INDEX(SR_mission_minutes!L$2:L$43,MATCH($A25,SR_mission_minutes!$A$2:$A$43)),"-")</f>
        <v>-</v>
      </c>
      <c r="M25" s="116" t="str">
        <f>IFERROR(INDEX(lifespans_all!M$2:M$56,MATCH($A25,lifespans_all!$A$2:$A$56,0))*INDEX(SR_mission_minutes!M$2:M$43,MATCH($A25,SR_mission_minutes!$A$2:$A$43)),"-")</f>
        <v>-</v>
      </c>
      <c r="N25" s="116" t="str">
        <f>IFERROR(INDEX(lifespans_all!N$2:N$56,MATCH($A25,lifespans_all!$A$2:$A$56,0))*INDEX(SR_mission_minutes!N$2:N$43,MATCH($A25,SR_mission_minutes!$A$2:$A$43)),"-")</f>
        <v>-</v>
      </c>
      <c r="O25" s="116" t="str">
        <f>IFERROR(INDEX(lifespans_all!O$2:O$56,MATCH($A25,lifespans_all!$A$2:$A$56,0))*INDEX(SR_mission_minutes!O$2:O$43,MATCH($A25,SR_mission_minutes!$A$2:$A$43)),"-")</f>
        <v>-</v>
      </c>
      <c r="P25" s="116" t="str">
        <f>IFERROR(INDEX(lifespans_all!P$2:P$56,MATCH($A25,lifespans_all!$A$2:$A$56,0))*INDEX(SR_mission_minutes!P$2:P$43,MATCH($A25,SR_mission_minutes!$A$2:$A$43)),"-")</f>
        <v>-</v>
      </c>
      <c r="Q25" s="116" t="str">
        <f>IFERROR(INDEX(lifespans_all!Q$2:Q$56,MATCH($A25,lifespans_all!$A$2:$A$56,0))*INDEX(SR_mission_minutes!Q$2:Q$43,MATCH($A25,SR_mission_minutes!$A$2:$A$43)),"-")</f>
        <v>-</v>
      </c>
      <c r="R25" s="116" t="str">
        <f>IFERROR(INDEX(lifespans_all!R$2:R$56,MATCH($A25,lifespans_all!$A$2:$A$56,0))*INDEX(SR_mission_minutes!R$2:R$43,MATCH($A25,SR_mission_minutes!$A$2:$A$43)),"-")</f>
        <v>-</v>
      </c>
      <c r="S25" s="116" t="str">
        <f>IFERROR(INDEX(lifespans_all!S$2:S$56,MATCH($A25,lifespans_all!$A$2:$A$56,0))*INDEX(SR_mission_minutes!S$2:S$43,MATCH($A25,SR_mission_minutes!$A$2:$A$43)),"-")</f>
        <v>-</v>
      </c>
      <c r="T25" s="116" t="str">
        <f>IFERROR(INDEX(lifespans_all!T$2:T$56,MATCH($A25,lifespans_all!$A$2:$A$56,0))*INDEX(SR_mission_minutes!T$2:T$43,MATCH($A25,SR_mission_minutes!$A$2:$A$43)),"-")</f>
        <v>-</v>
      </c>
      <c r="U25" s="116" t="str">
        <f>IFERROR(INDEX(lifespans_all!U$2:U$56,MATCH($A25,lifespans_all!$A$2:$A$56,0))*INDEX(SR_mission_minutes!U$2:U$43,MATCH($A25,SR_mission_minutes!$A$2:$A$43)),"-")</f>
        <v>-</v>
      </c>
      <c r="V25" s="116" t="str">
        <f>IFERROR(INDEX(lifespans_all!V$2:V$56,MATCH($A25,lifespans_all!$A$2:$A$56,0))*INDEX(SR_mission_minutes!V$2:V$43,MATCH($A25,SR_mission_minutes!$A$2:$A$43)),"-")</f>
        <v>-</v>
      </c>
      <c r="W25" s="116" t="str">
        <f>IFERROR(INDEX(lifespans_all!W$2:W$56,MATCH($A25,lifespans_all!$A$2:$A$56,0))*INDEX(SR_mission_minutes!W$2:W$43,MATCH($A25,SR_mission_minutes!$A$2:$A$43)),"-")</f>
        <v>-</v>
      </c>
    </row>
    <row r="26" spans="1:23" x14ac:dyDescent="0.25">
      <c r="A26" s="44" t="s">
        <v>42</v>
      </c>
      <c r="B26" s="44" t="s">
        <v>60</v>
      </c>
      <c r="C26" s="122"/>
      <c r="D26" s="116">
        <f>IFERROR(INDEX(lifespans_all!D$2:D$56,MATCH($A26,lifespans_all!$A$2:$A$56,0))*INDEX(SR_mission_minutes!D$2:D$43,MATCH($A26,SR_mission_minutes!$A$2:$A$43)),"-")</f>
        <v>33739.333333333336</v>
      </c>
      <c r="E26" s="116">
        <f>IFERROR(INDEX(lifespans_all!E$2:E$56,MATCH($A26,lifespans_all!$A$2:$A$56,0))*INDEX(SR_mission_minutes!E$2:E$43,MATCH($A26,SR_mission_minutes!$A$2:$A$43)),"-")</f>
        <v>0</v>
      </c>
      <c r="F26" s="116">
        <f>IFERROR(INDEX(lifespans_all!F$2:F$56,MATCH($A26,lifespans_all!$A$2:$A$56,0))*INDEX(SR_mission_minutes!F$2:F$43,MATCH($A26,SR_mission_minutes!$A$2:$A$43)),"-")</f>
        <v>0</v>
      </c>
      <c r="G26" s="116">
        <f>IFERROR(INDEX(lifespans_all!G$2:G$56,MATCH($A26,lifespans_all!$A$2:$A$56,0))*INDEX(SR_mission_minutes!G$2:G$43,MATCH($A26,SR_mission_minutes!$A$2:$A$43)),"-")</f>
        <v>0</v>
      </c>
      <c r="H26" s="116">
        <f>IFERROR(INDEX(lifespans_all!H$2:H$56,MATCH($A26,lifespans_all!$A$2:$A$56,0))*INDEX(SR_mission_minutes!H$2:H$43,MATCH($A26,SR_mission_minutes!$A$2:$A$43)),"-")</f>
        <v>0</v>
      </c>
      <c r="I26" s="116">
        <f>IFERROR(INDEX(lifespans_all!I$2:I$56,MATCH($A26,lifespans_all!$A$2:$A$56,0))*INDEX(SR_mission_minutes!I$2:I$43,MATCH($A26,SR_mission_minutes!$A$2:$A$43)),"-")</f>
        <v>0</v>
      </c>
      <c r="J26" s="116">
        <f>IFERROR(INDEX(lifespans_all!J$2:J$56,MATCH($A26,lifespans_all!$A$2:$A$56,0))*INDEX(SR_mission_minutes!J$2:J$43,MATCH($A26,SR_mission_minutes!$A$2:$A$43)),"-")</f>
        <v>0</v>
      </c>
      <c r="K26" s="116">
        <f>IFERROR(INDEX(lifespans_all!K$2:K$56,MATCH($A26,lifespans_all!$A$2:$A$56,0))*INDEX(SR_mission_minutes!K$2:K$43,MATCH($A26,SR_mission_minutes!$A$2:$A$43)),"-")</f>
        <v>0</v>
      </c>
      <c r="L26" s="116">
        <f>IFERROR(INDEX(lifespans_all!L$2:L$56,MATCH($A26,lifespans_all!$A$2:$A$56,0))*INDEX(SR_mission_minutes!L$2:L$43,MATCH($A26,SR_mission_minutes!$A$2:$A$43)),"-")</f>
        <v>0</v>
      </c>
      <c r="M26" s="116">
        <f>IFERROR(INDEX(lifespans_all!M$2:M$56,MATCH($A26,lifespans_all!$A$2:$A$56,0))*INDEX(SR_mission_minutes!M$2:M$43,MATCH($A26,SR_mission_minutes!$A$2:$A$43)),"-")</f>
        <v>0</v>
      </c>
      <c r="N26" s="116">
        <f>IFERROR(INDEX(lifespans_all!N$2:N$56,MATCH($A26,lifespans_all!$A$2:$A$56,0))*INDEX(SR_mission_minutes!N$2:N$43,MATCH($A26,SR_mission_minutes!$A$2:$A$43)),"-")</f>
        <v>0</v>
      </c>
      <c r="O26" s="116">
        <f>IFERROR(INDEX(lifespans_all!O$2:O$56,MATCH($A26,lifespans_all!$A$2:$A$56,0))*INDEX(SR_mission_minutes!O$2:O$43,MATCH($A26,SR_mission_minutes!$A$2:$A$43)),"-")</f>
        <v>0</v>
      </c>
      <c r="P26" s="116">
        <f>IFERROR(INDEX(lifespans_all!P$2:P$56,MATCH($A26,lifespans_all!$A$2:$A$56,0))*INDEX(SR_mission_minutes!P$2:P$43,MATCH($A26,SR_mission_minutes!$A$2:$A$43)),"-")</f>
        <v>0</v>
      </c>
      <c r="Q26" s="116">
        <f>IFERROR(INDEX(lifespans_all!Q$2:Q$56,MATCH($A26,lifespans_all!$A$2:$A$56,0))*INDEX(SR_mission_minutes!Q$2:Q$43,MATCH($A26,SR_mission_minutes!$A$2:$A$43)),"-")</f>
        <v>0</v>
      </c>
      <c r="R26" s="116">
        <f>IFERROR(INDEX(lifespans_all!R$2:R$56,MATCH($A26,lifespans_all!$A$2:$A$56,0))*INDEX(SR_mission_minutes!R$2:R$43,MATCH($A26,SR_mission_minutes!$A$2:$A$43)),"-")</f>
        <v>0</v>
      </c>
      <c r="S26" s="116">
        <f>IFERROR(INDEX(lifespans_all!S$2:S$56,MATCH($A26,lifespans_all!$A$2:$A$56,0))*INDEX(SR_mission_minutes!S$2:S$43,MATCH($A26,SR_mission_minutes!$A$2:$A$43)),"-")</f>
        <v>0</v>
      </c>
      <c r="T26" s="116">
        <f>IFERROR(INDEX(lifespans_all!T$2:T$56,MATCH($A26,lifespans_all!$A$2:$A$56,0))*INDEX(SR_mission_minutes!T$2:T$43,MATCH($A26,SR_mission_minutes!$A$2:$A$43)),"-")</f>
        <v>0</v>
      </c>
      <c r="U26" s="116">
        <f>IFERROR(INDEX(lifespans_all!U$2:U$56,MATCH($A26,lifespans_all!$A$2:$A$56,0))*INDEX(SR_mission_minutes!U$2:U$43,MATCH($A26,SR_mission_minutes!$A$2:$A$43)),"-")</f>
        <v>0</v>
      </c>
      <c r="V26" s="116">
        <f>IFERROR(INDEX(lifespans_all!V$2:V$56,MATCH($A26,lifespans_all!$A$2:$A$56,0))*INDEX(SR_mission_minutes!V$2:V$43,MATCH($A26,SR_mission_minutes!$A$2:$A$43)),"-")</f>
        <v>0</v>
      </c>
      <c r="W26" s="116">
        <f>IFERROR(INDEX(lifespans_all!W$2:W$56,MATCH($A26,lifespans_all!$A$2:$A$56,0))*INDEX(SR_mission_minutes!W$2:W$43,MATCH($A26,SR_mission_minutes!$A$2:$A$43)),"-")</f>
        <v>0</v>
      </c>
    </row>
    <row r="27" spans="1:23" x14ac:dyDescent="0.25">
      <c r="A27" s="44" t="s">
        <v>43</v>
      </c>
      <c r="B27" s="44" t="s">
        <v>56</v>
      </c>
      <c r="C27" s="122"/>
      <c r="D27" s="116">
        <f>IFERROR(INDEX(lifespans_all!D$2:D$56,MATCH($A27,lifespans_all!$A$2:$A$56,0))*INDEX(SR_mission_minutes!D$2:D$43,MATCH($A27,SR_mission_minutes!$A$2:$A$43)),"-")</f>
        <v>66700.388888888891</v>
      </c>
      <c r="E27" s="116">
        <f>IFERROR(INDEX(lifespans_all!E$2:E$56,MATCH($A27,lifespans_all!$A$2:$A$56,0))*INDEX(SR_mission_minutes!E$2:E$43,MATCH($A27,SR_mission_minutes!$A$2:$A$43)),"-")</f>
        <v>0</v>
      </c>
      <c r="F27" s="116">
        <f>IFERROR(INDEX(lifespans_all!F$2:F$56,MATCH($A27,lifespans_all!$A$2:$A$56,0))*INDEX(SR_mission_minutes!F$2:F$43,MATCH($A27,SR_mission_minutes!$A$2:$A$43)),"-")</f>
        <v>0</v>
      </c>
      <c r="G27" s="116">
        <f>IFERROR(INDEX(lifespans_all!G$2:G$56,MATCH($A27,lifespans_all!$A$2:$A$56,0))*INDEX(SR_mission_minutes!G$2:G$43,MATCH($A27,SR_mission_minutes!$A$2:$A$43)),"-")</f>
        <v>0</v>
      </c>
      <c r="H27" s="116">
        <f>IFERROR(INDEX(lifespans_all!H$2:H$56,MATCH($A27,lifespans_all!$A$2:$A$56,0))*INDEX(SR_mission_minutes!H$2:H$43,MATCH($A27,SR_mission_minutes!$A$2:$A$43)),"-")</f>
        <v>0</v>
      </c>
      <c r="I27" s="116">
        <f>IFERROR(INDEX(lifespans_all!I$2:I$56,MATCH($A27,lifespans_all!$A$2:$A$56,0))*INDEX(SR_mission_minutes!I$2:I$43,MATCH($A27,SR_mission_minutes!$A$2:$A$43)),"-")</f>
        <v>0</v>
      </c>
      <c r="J27" s="116">
        <f>IFERROR(INDEX(lifespans_all!J$2:J$56,MATCH($A27,lifespans_all!$A$2:$A$56,0))*INDEX(SR_mission_minutes!J$2:J$43,MATCH($A27,SR_mission_minutes!$A$2:$A$43)),"-")</f>
        <v>0</v>
      </c>
      <c r="K27" s="116">
        <f>IFERROR(INDEX(lifespans_all!K$2:K$56,MATCH($A27,lifespans_all!$A$2:$A$56,0))*INDEX(SR_mission_minutes!K$2:K$43,MATCH($A27,SR_mission_minutes!$A$2:$A$43)),"-")</f>
        <v>0</v>
      </c>
      <c r="L27" s="116">
        <f>IFERROR(INDEX(lifespans_all!L$2:L$56,MATCH($A27,lifespans_all!$A$2:$A$56,0))*INDEX(SR_mission_minutes!L$2:L$43,MATCH($A27,SR_mission_minutes!$A$2:$A$43)),"-")</f>
        <v>0</v>
      </c>
      <c r="M27" s="116">
        <f>IFERROR(INDEX(lifespans_all!M$2:M$56,MATCH($A27,lifespans_all!$A$2:$A$56,0))*INDEX(SR_mission_minutes!M$2:M$43,MATCH($A27,SR_mission_minutes!$A$2:$A$43)),"-")</f>
        <v>0</v>
      </c>
      <c r="N27" s="116">
        <f>IFERROR(INDEX(lifespans_all!N$2:N$56,MATCH($A27,lifespans_all!$A$2:$A$56,0))*INDEX(SR_mission_minutes!N$2:N$43,MATCH($A27,SR_mission_minutes!$A$2:$A$43)),"-")</f>
        <v>0</v>
      </c>
      <c r="O27" s="116">
        <f>IFERROR(INDEX(lifespans_all!O$2:O$56,MATCH($A27,lifespans_all!$A$2:$A$56,0))*INDEX(SR_mission_minutes!O$2:O$43,MATCH($A27,SR_mission_minutes!$A$2:$A$43)),"-")</f>
        <v>0</v>
      </c>
      <c r="P27" s="116">
        <f>IFERROR(INDEX(lifespans_all!P$2:P$56,MATCH($A27,lifespans_all!$A$2:$A$56,0))*INDEX(SR_mission_minutes!P$2:P$43,MATCH($A27,SR_mission_minutes!$A$2:$A$43)),"-")</f>
        <v>0</v>
      </c>
      <c r="Q27" s="116">
        <f>IFERROR(INDEX(lifespans_all!Q$2:Q$56,MATCH($A27,lifespans_all!$A$2:$A$56,0))*INDEX(SR_mission_minutes!Q$2:Q$43,MATCH($A27,SR_mission_minutes!$A$2:$A$43)),"-")</f>
        <v>0</v>
      </c>
      <c r="R27" s="116">
        <f>IFERROR(INDEX(lifespans_all!R$2:R$56,MATCH($A27,lifespans_all!$A$2:$A$56,0))*INDEX(SR_mission_minutes!R$2:R$43,MATCH($A27,SR_mission_minutes!$A$2:$A$43)),"-")</f>
        <v>0</v>
      </c>
      <c r="S27" s="116">
        <f>IFERROR(INDEX(lifespans_all!S$2:S$56,MATCH($A27,lifespans_all!$A$2:$A$56,0))*INDEX(SR_mission_minutes!S$2:S$43,MATCH($A27,SR_mission_minutes!$A$2:$A$43)),"-")</f>
        <v>0</v>
      </c>
      <c r="T27" s="116">
        <f>IFERROR(INDEX(lifespans_all!T$2:T$56,MATCH($A27,lifespans_all!$A$2:$A$56,0))*INDEX(SR_mission_minutes!T$2:T$43,MATCH($A27,SR_mission_minutes!$A$2:$A$43)),"-")</f>
        <v>0</v>
      </c>
      <c r="U27" s="116">
        <f>IFERROR(INDEX(lifespans_all!U$2:U$56,MATCH($A27,lifespans_all!$A$2:$A$56,0))*INDEX(SR_mission_minutes!U$2:U$43,MATCH($A27,SR_mission_minutes!$A$2:$A$43)),"-")</f>
        <v>0</v>
      </c>
      <c r="V27" s="116">
        <f>IFERROR(INDEX(lifespans_all!V$2:V$56,MATCH($A27,lifespans_all!$A$2:$A$56,0))*INDEX(SR_mission_minutes!V$2:V$43,MATCH($A27,SR_mission_minutes!$A$2:$A$43)),"-")</f>
        <v>0</v>
      </c>
      <c r="W27" s="116">
        <f>IFERROR(INDEX(lifespans_all!W$2:W$56,MATCH($A27,lifespans_all!$A$2:$A$56,0))*INDEX(SR_mission_minutes!W$2:W$43,MATCH($A27,SR_mission_minutes!$A$2:$A$43)),"-")</f>
        <v>0</v>
      </c>
    </row>
    <row r="28" spans="1:23" x14ac:dyDescent="0.25">
      <c r="A28" s="44" t="s">
        <v>77</v>
      </c>
      <c r="B28" s="44" t="s">
        <v>56</v>
      </c>
      <c r="C28" s="122"/>
      <c r="D28" s="116">
        <f>IFERROR(INDEX(lifespans_all!D$2:D$56,MATCH($A28,lifespans_all!$A$2:$A$56,0))*INDEX(SR_mission_minutes!D$2:D$43,MATCH($A28,SR_mission_minutes!$A$2:$A$43)),"-")</f>
        <v>66700.388888888891</v>
      </c>
      <c r="E28" s="116">
        <f>IFERROR(INDEX(lifespans_all!E$2:E$56,MATCH($A28,lifespans_all!$A$2:$A$56,0))*INDEX(SR_mission_minutes!E$2:E$43,MATCH($A28,SR_mission_minutes!$A$2:$A$43)),"-")</f>
        <v>66700.388888888891</v>
      </c>
      <c r="F28" s="116">
        <f>IFERROR(INDEX(lifespans_all!F$2:F$56,MATCH($A28,lifespans_all!$A$2:$A$56,0))*INDEX(SR_mission_minutes!F$2:F$43,MATCH($A28,SR_mission_minutes!$A$2:$A$43)),"-")</f>
        <v>66700.388888888891</v>
      </c>
      <c r="G28" s="116">
        <f>IFERROR(INDEX(lifespans_all!G$2:G$56,MATCH($A28,lifespans_all!$A$2:$A$56,0))*INDEX(SR_mission_minutes!G$2:G$43,MATCH($A28,SR_mission_minutes!$A$2:$A$43)),"-")</f>
        <v>66700.388888888891</v>
      </c>
      <c r="H28" s="116">
        <f>IFERROR(INDEX(lifespans_all!H$2:H$56,MATCH($A28,lifespans_all!$A$2:$A$56,0))*INDEX(SR_mission_minutes!H$2:H$43,MATCH($A28,SR_mission_minutes!$A$2:$A$43)),"-")</f>
        <v>66700.388888888891</v>
      </c>
      <c r="I28" s="116">
        <f>IFERROR(INDEX(lifespans_all!I$2:I$56,MATCH($A28,lifespans_all!$A$2:$A$56,0))*INDEX(SR_mission_minutes!I$2:I$43,MATCH($A28,SR_mission_minutes!$A$2:$A$43)),"-")</f>
        <v>0</v>
      </c>
      <c r="J28" s="116">
        <f>IFERROR(INDEX(lifespans_all!J$2:J$56,MATCH($A28,lifespans_all!$A$2:$A$56,0))*INDEX(SR_mission_minutes!J$2:J$43,MATCH($A28,SR_mission_minutes!$A$2:$A$43)),"-")</f>
        <v>0</v>
      </c>
      <c r="K28" s="116">
        <f>IFERROR(INDEX(lifespans_all!K$2:K$56,MATCH($A28,lifespans_all!$A$2:$A$56,0))*INDEX(SR_mission_minutes!K$2:K$43,MATCH($A28,SR_mission_minutes!$A$2:$A$43)),"-")</f>
        <v>0</v>
      </c>
      <c r="L28" s="116">
        <f>IFERROR(INDEX(lifespans_all!L$2:L$56,MATCH($A28,lifespans_all!$A$2:$A$56,0))*INDEX(SR_mission_minutes!L$2:L$43,MATCH($A28,SR_mission_minutes!$A$2:$A$43)),"-")</f>
        <v>0</v>
      </c>
      <c r="M28" s="116">
        <f>IFERROR(INDEX(lifespans_all!M$2:M$56,MATCH($A28,lifespans_all!$A$2:$A$56,0))*INDEX(SR_mission_minutes!M$2:M$43,MATCH($A28,SR_mission_minutes!$A$2:$A$43)),"-")</f>
        <v>0</v>
      </c>
      <c r="N28" s="116">
        <f>IFERROR(INDEX(lifespans_all!N$2:N$56,MATCH($A28,lifespans_all!$A$2:$A$56,0))*INDEX(SR_mission_minutes!N$2:N$43,MATCH($A28,SR_mission_minutes!$A$2:$A$43)),"-")</f>
        <v>0</v>
      </c>
      <c r="O28" s="116">
        <f>IFERROR(INDEX(lifespans_all!O$2:O$56,MATCH($A28,lifespans_all!$A$2:$A$56,0))*INDEX(SR_mission_minutes!O$2:O$43,MATCH($A28,SR_mission_minutes!$A$2:$A$43)),"-")</f>
        <v>0</v>
      </c>
      <c r="P28" s="116">
        <f>IFERROR(INDEX(lifespans_all!P$2:P$56,MATCH($A28,lifespans_all!$A$2:$A$56,0))*INDEX(SR_mission_minutes!P$2:P$43,MATCH($A28,SR_mission_minutes!$A$2:$A$43)),"-")</f>
        <v>0</v>
      </c>
      <c r="Q28" s="116">
        <f>IFERROR(INDEX(lifespans_all!Q$2:Q$56,MATCH($A28,lifespans_all!$A$2:$A$56,0))*INDEX(SR_mission_minutes!Q$2:Q$43,MATCH($A28,SR_mission_minutes!$A$2:$A$43)),"-")</f>
        <v>0</v>
      </c>
      <c r="R28" s="116">
        <f>IFERROR(INDEX(lifespans_all!R$2:R$56,MATCH($A28,lifespans_all!$A$2:$A$56,0))*INDEX(SR_mission_minutes!R$2:R$43,MATCH($A28,SR_mission_minutes!$A$2:$A$43)),"-")</f>
        <v>0</v>
      </c>
      <c r="S28" s="116">
        <f>IFERROR(INDEX(lifespans_all!S$2:S$56,MATCH($A28,lifespans_all!$A$2:$A$56,0))*INDEX(SR_mission_minutes!S$2:S$43,MATCH($A28,SR_mission_minutes!$A$2:$A$43)),"-")</f>
        <v>0</v>
      </c>
      <c r="T28" s="116">
        <f>IFERROR(INDEX(lifespans_all!T$2:T$56,MATCH($A28,lifespans_all!$A$2:$A$56,0))*INDEX(SR_mission_minutes!T$2:T$43,MATCH($A28,SR_mission_minutes!$A$2:$A$43)),"-")</f>
        <v>0</v>
      </c>
      <c r="U28" s="116">
        <f>IFERROR(INDEX(lifespans_all!U$2:U$56,MATCH($A28,lifespans_all!$A$2:$A$56,0))*INDEX(SR_mission_minutes!U$2:U$43,MATCH($A28,SR_mission_minutes!$A$2:$A$43)),"-")</f>
        <v>0</v>
      </c>
      <c r="V28" s="116">
        <f>IFERROR(INDEX(lifespans_all!V$2:V$56,MATCH($A28,lifespans_all!$A$2:$A$56,0))*INDEX(SR_mission_minutes!V$2:V$43,MATCH($A28,SR_mission_minutes!$A$2:$A$43)),"-")</f>
        <v>0</v>
      </c>
      <c r="W28" s="116">
        <f>IFERROR(INDEX(lifespans_all!W$2:W$56,MATCH($A28,lifespans_all!$A$2:$A$56,0))*INDEX(SR_mission_minutes!W$2:W$43,MATCH($A28,SR_mission_minutes!$A$2:$A$43)),"-")</f>
        <v>0</v>
      </c>
    </row>
    <row r="29" spans="1:23" x14ac:dyDescent="0.25">
      <c r="A29" s="44" t="s">
        <v>44</v>
      </c>
      <c r="B29" s="44" t="s">
        <v>56</v>
      </c>
      <c r="C29" s="122"/>
      <c r="D29" s="116">
        <f>IFERROR(INDEX(lifespans_all!D$2:D$56,MATCH($A29,lifespans_all!$A$2:$A$56,0))*INDEX(SR_mission_minutes!D$2:D$43,MATCH($A29,SR_mission_minutes!$A$2:$A$43)),"-")</f>
        <v>66700.388888888891</v>
      </c>
      <c r="E29" s="116">
        <f>IFERROR(INDEX(lifespans_all!E$2:E$56,MATCH($A29,lifespans_all!$A$2:$A$56,0))*INDEX(SR_mission_minutes!E$2:E$43,MATCH($A29,SR_mission_minutes!$A$2:$A$43)),"-")</f>
        <v>66700.388888888891</v>
      </c>
      <c r="F29" s="116">
        <f>IFERROR(INDEX(lifespans_all!F$2:F$56,MATCH($A29,lifespans_all!$A$2:$A$56,0))*INDEX(SR_mission_minutes!F$2:F$43,MATCH($A29,SR_mission_minutes!$A$2:$A$43)),"-")</f>
        <v>66700.388888888891</v>
      </c>
      <c r="G29" s="116">
        <f>IFERROR(INDEX(lifespans_all!G$2:G$56,MATCH($A29,lifespans_all!$A$2:$A$56,0))*INDEX(SR_mission_minutes!G$2:G$43,MATCH($A29,SR_mission_minutes!$A$2:$A$43)),"-")</f>
        <v>0</v>
      </c>
      <c r="H29" s="116">
        <f>IFERROR(INDEX(lifespans_all!H$2:H$56,MATCH($A29,lifespans_all!$A$2:$A$56,0))*INDEX(SR_mission_minutes!H$2:H$43,MATCH($A29,SR_mission_minutes!$A$2:$A$43)),"-")</f>
        <v>0</v>
      </c>
      <c r="I29" s="116">
        <f>IFERROR(INDEX(lifespans_all!I$2:I$56,MATCH($A29,lifespans_all!$A$2:$A$56,0))*INDEX(SR_mission_minutes!I$2:I$43,MATCH($A29,SR_mission_minutes!$A$2:$A$43)),"-")</f>
        <v>0</v>
      </c>
      <c r="J29" s="116">
        <f>IFERROR(INDEX(lifespans_all!J$2:J$56,MATCH($A29,lifespans_all!$A$2:$A$56,0))*INDEX(SR_mission_minutes!J$2:J$43,MATCH($A29,SR_mission_minutes!$A$2:$A$43)),"-")</f>
        <v>0</v>
      </c>
      <c r="K29" s="116">
        <f>IFERROR(INDEX(lifespans_all!K$2:K$56,MATCH($A29,lifespans_all!$A$2:$A$56,0))*INDEX(SR_mission_minutes!K$2:K$43,MATCH($A29,SR_mission_minutes!$A$2:$A$43)),"-")</f>
        <v>0</v>
      </c>
      <c r="L29" s="116">
        <f>IFERROR(INDEX(lifespans_all!L$2:L$56,MATCH($A29,lifespans_all!$A$2:$A$56,0))*INDEX(SR_mission_minutes!L$2:L$43,MATCH($A29,SR_mission_minutes!$A$2:$A$43)),"-")</f>
        <v>0</v>
      </c>
      <c r="M29" s="116">
        <f>IFERROR(INDEX(lifespans_all!M$2:M$56,MATCH($A29,lifespans_all!$A$2:$A$56,0))*INDEX(SR_mission_minutes!M$2:M$43,MATCH($A29,SR_mission_minutes!$A$2:$A$43)),"-")</f>
        <v>0</v>
      </c>
      <c r="N29" s="116">
        <f>IFERROR(INDEX(lifespans_all!N$2:N$56,MATCH($A29,lifespans_all!$A$2:$A$56,0))*INDEX(SR_mission_minutes!N$2:N$43,MATCH($A29,SR_mission_minutes!$A$2:$A$43)),"-")</f>
        <v>0</v>
      </c>
      <c r="O29" s="116">
        <f>IFERROR(INDEX(lifespans_all!O$2:O$56,MATCH($A29,lifespans_all!$A$2:$A$56,0))*INDEX(SR_mission_minutes!O$2:O$43,MATCH($A29,SR_mission_minutes!$A$2:$A$43)),"-")</f>
        <v>0</v>
      </c>
      <c r="P29" s="116">
        <f>IFERROR(INDEX(lifespans_all!P$2:P$56,MATCH($A29,lifespans_all!$A$2:$A$56,0))*INDEX(SR_mission_minutes!P$2:P$43,MATCH($A29,SR_mission_minutes!$A$2:$A$43)),"-")</f>
        <v>0</v>
      </c>
      <c r="Q29" s="116">
        <f>IFERROR(INDEX(lifespans_all!Q$2:Q$56,MATCH($A29,lifespans_all!$A$2:$A$56,0))*INDEX(SR_mission_minutes!Q$2:Q$43,MATCH($A29,SR_mission_minutes!$A$2:$A$43)),"-")</f>
        <v>0</v>
      </c>
      <c r="R29" s="116">
        <f>IFERROR(INDEX(lifespans_all!R$2:R$56,MATCH($A29,lifespans_all!$A$2:$A$56,0))*INDEX(SR_mission_minutes!R$2:R$43,MATCH($A29,SR_mission_minutes!$A$2:$A$43)),"-")</f>
        <v>0</v>
      </c>
      <c r="S29" s="116">
        <f>IFERROR(INDEX(lifespans_all!S$2:S$56,MATCH($A29,lifespans_all!$A$2:$A$56,0))*INDEX(SR_mission_minutes!S$2:S$43,MATCH($A29,SR_mission_minutes!$A$2:$A$43)),"-")</f>
        <v>0</v>
      </c>
      <c r="T29" s="116">
        <f>IFERROR(INDEX(lifespans_all!T$2:T$56,MATCH($A29,lifespans_all!$A$2:$A$56,0))*INDEX(SR_mission_minutes!T$2:T$43,MATCH($A29,SR_mission_minutes!$A$2:$A$43)),"-")</f>
        <v>0</v>
      </c>
      <c r="U29" s="116">
        <f>IFERROR(INDEX(lifespans_all!U$2:U$56,MATCH($A29,lifespans_all!$A$2:$A$56,0))*INDEX(SR_mission_minutes!U$2:U$43,MATCH($A29,SR_mission_minutes!$A$2:$A$43)),"-")</f>
        <v>0</v>
      </c>
      <c r="V29" s="116">
        <f>IFERROR(INDEX(lifespans_all!V$2:V$56,MATCH($A29,lifespans_all!$A$2:$A$56,0))*INDEX(SR_mission_minutes!V$2:V$43,MATCH($A29,SR_mission_minutes!$A$2:$A$43)),"-")</f>
        <v>0</v>
      </c>
      <c r="W29" s="116">
        <f>IFERROR(INDEX(lifespans_all!W$2:W$56,MATCH($A29,lifespans_all!$A$2:$A$56,0))*INDEX(SR_mission_minutes!W$2:W$43,MATCH($A29,SR_mission_minutes!$A$2:$A$43)),"-")</f>
        <v>0</v>
      </c>
    </row>
    <row r="30" spans="1:23" x14ac:dyDescent="0.25">
      <c r="A30" s="44" t="s">
        <v>45</v>
      </c>
      <c r="B30" s="44" t="s">
        <v>58</v>
      </c>
      <c r="C30" s="122"/>
      <c r="D30" s="116">
        <f>IFERROR(INDEX(lifespans_all!D$2:D$56,MATCH($A30,lifespans_all!$A$2:$A$56,0))*INDEX(SR_mission_minutes!D$2:D$43,MATCH($A30,SR_mission_minutes!$A$2:$A$43)),"-")</f>
        <v>114879</v>
      </c>
      <c r="E30" s="116">
        <f>IFERROR(INDEX(lifespans_all!E$2:E$56,MATCH($A30,lifespans_all!$A$2:$A$56,0))*INDEX(SR_mission_minutes!E$2:E$43,MATCH($A30,SR_mission_minutes!$A$2:$A$43)),"-")</f>
        <v>114879</v>
      </c>
      <c r="F30" s="116">
        <f>IFERROR(INDEX(lifespans_all!F$2:F$56,MATCH($A30,lifespans_all!$A$2:$A$56,0))*INDEX(SR_mission_minutes!F$2:F$43,MATCH($A30,SR_mission_minutes!$A$2:$A$43)),"-")</f>
        <v>114879</v>
      </c>
      <c r="G30" s="116">
        <f>IFERROR(INDEX(lifespans_all!G$2:G$56,MATCH($A30,lifespans_all!$A$2:$A$56,0))*INDEX(SR_mission_minutes!G$2:G$43,MATCH($A30,SR_mission_minutes!$A$2:$A$43)),"-")</f>
        <v>114879</v>
      </c>
      <c r="H30" s="116">
        <f>IFERROR(INDEX(lifespans_all!H$2:H$56,MATCH($A30,lifespans_all!$A$2:$A$56,0))*INDEX(SR_mission_minutes!H$2:H$43,MATCH($A30,SR_mission_minutes!$A$2:$A$43)),"-")</f>
        <v>114879</v>
      </c>
      <c r="I30" s="116">
        <f>IFERROR(INDEX(lifespans_all!I$2:I$56,MATCH($A30,lifespans_all!$A$2:$A$56,0))*INDEX(SR_mission_minutes!I$2:I$43,MATCH($A30,SR_mission_minutes!$A$2:$A$43)),"-")</f>
        <v>114879</v>
      </c>
      <c r="J30" s="116">
        <f>IFERROR(INDEX(lifespans_all!J$2:J$56,MATCH($A30,lifespans_all!$A$2:$A$56,0))*INDEX(SR_mission_minutes!J$2:J$43,MATCH($A30,SR_mission_minutes!$A$2:$A$43)),"-")</f>
        <v>114879</v>
      </c>
      <c r="K30" s="116">
        <f>IFERROR(INDEX(lifespans_all!K$2:K$56,MATCH($A30,lifespans_all!$A$2:$A$56,0))*INDEX(SR_mission_minutes!K$2:K$43,MATCH($A30,SR_mission_minutes!$A$2:$A$43)),"-")</f>
        <v>114879</v>
      </c>
      <c r="L30" s="116">
        <f>IFERROR(INDEX(lifespans_all!L$2:L$56,MATCH($A30,lifespans_all!$A$2:$A$56,0))*INDEX(SR_mission_minutes!L$2:L$43,MATCH($A30,SR_mission_minutes!$A$2:$A$43)),"-")</f>
        <v>114879</v>
      </c>
      <c r="M30" s="116">
        <f>IFERROR(INDEX(lifespans_all!M$2:M$56,MATCH($A30,lifespans_all!$A$2:$A$56,0))*INDEX(SR_mission_minutes!M$2:M$43,MATCH($A30,SR_mission_minutes!$A$2:$A$43)),"-")</f>
        <v>114879</v>
      </c>
      <c r="N30" s="116">
        <f>IFERROR(INDEX(lifespans_all!N$2:N$56,MATCH($A30,lifespans_all!$A$2:$A$56,0))*INDEX(SR_mission_minutes!N$2:N$43,MATCH($A30,SR_mission_minutes!$A$2:$A$43)),"-")</f>
        <v>114879</v>
      </c>
      <c r="O30" s="116">
        <f>IFERROR(INDEX(lifespans_all!O$2:O$56,MATCH($A30,lifespans_all!$A$2:$A$56,0))*INDEX(SR_mission_minutes!O$2:O$43,MATCH($A30,SR_mission_minutes!$A$2:$A$43)),"-")</f>
        <v>114879</v>
      </c>
      <c r="P30" s="116">
        <f>IFERROR(INDEX(lifespans_all!P$2:P$56,MATCH($A30,lifespans_all!$A$2:$A$56,0))*INDEX(SR_mission_minutes!P$2:P$43,MATCH($A30,SR_mission_minutes!$A$2:$A$43)),"-")</f>
        <v>114879</v>
      </c>
      <c r="Q30" s="116">
        <f>IFERROR(INDEX(lifespans_all!Q$2:Q$56,MATCH($A30,lifespans_all!$A$2:$A$56,0))*INDEX(SR_mission_minutes!Q$2:Q$43,MATCH($A30,SR_mission_minutes!$A$2:$A$43)),"-")</f>
        <v>114879</v>
      </c>
      <c r="R30" s="116">
        <f>IFERROR(INDEX(lifespans_all!R$2:R$56,MATCH($A30,lifespans_all!$A$2:$A$56,0))*INDEX(SR_mission_minutes!R$2:R$43,MATCH($A30,SR_mission_minutes!$A$2:$A$43)),"-")</f>
        <v>114879</v>
      </c>
      <c r="S30" s="116">
        <f>IFERROR(INDEX(lifespans_all!S$2:S$56,MATCH($A30,lifespans_all!$A$2:$A$56,0))*INDEX(SR_mission_minutes!S$2:S$43,MATCH($A30,SR_mission_minutes!$A$2:$A$43)),"-")</f>
        <v>114879</v>
      </c>
      <c r="T30" s="116">
        <f>IFERROR(INDEX(lifespans_all!T$2:T$56,MATCH($A30,lifespans_all!$A$2:$A$56,0))*INDEX(SR_mission_minutes!T$2:T$43,MATCH($A30,SR_mission_minutes!$A$2:$A$43)),"-")</f>
        <v>114879</v>
      </c>
      <c r="U30" s="116">
        <f>IFERROR(INDEX(lifespans_all!U$2:U$56,MATCH($A30,lifespans_all!$A$2:$A$56,0))*INDEX(SR_mission_minutes!U$2:U$43,MATCH($A30,SR_mission_minutes!$A$2:$A$43)),"-")</f>
        <v>114879</v>
      </c>
      <c r="V30" s="116">
        <f>IFERROR(INDEX(lifespans_all!V$2:V$56,MATCH($A30,lifespans_all!$A$2:$A$56,0))*INDEX(SR_mission_minutes!V$2:V$43,MATCH($A30,SR_mission_minutes!$A$2:$A$43)),"-")</f>
        <v>114879</v>
      </c>
      <c r="W30" s="116">
        <f>IFERROR(INDEX(lifespans_all!W$2:W$56,MATCH($A30,lifespans_all!$A$2:$A$56,0))*INDEX(SR_mission_minutes!W$2:W$43,MATCH($A30,SR_mission_minutes!$A$2:$A$43)),"-")</f>
        <v>114879</v>
      </c>
    </row>
    <row r="31" spans="1:23" x14ac:dyDescent="0.25">
      <c r="A31" s="44" t="s">
        <v>69</v>
      </c>
      <c r="B31" s="44" t="s">
        <v>58</v>
      </c>
      <c r="C31" s="122"/>
      <c r="D31" s="116" t="str">
        <f>IFERROR(INDEX(lifespans_all!D$2:D$56,MATCH($A31,lifespans_all!$A$2:$A$56,0))*INDEX(SR_mission_minutes!D$2:D$43,MATCH($A31,SR_mission_minutes!$A$2:$A$43)),"-")</f>
        <v>-</v>
      </c>
      <c r="E31" s="116" t="str">
        <f>IFERROR(INDEX(lifespans_all!E$2:E$56,MATCH($A31,lifespans_all!$A$2:$A$56,0))*INDEX(SR_mission_minutes!E$2:E$43,MATCH($A31,SR_mission_minutes!$A$2:$A$43)),"-")</f>
        <v>-</v>
      </c>
      <c r="F31" s="116" t="str">
        <f>IFERROR(INDEX(lifespans_all!F$2:F$56,MATCH($A31,lifespans_all!$A$2:$A$56,0))*INDEX(SR_mission_minutes!F$2:F$43,MATCH($A31,SR_mission_minutes!$A$2:$A$43)),"-")</f>
        <v>-</v>
      </c>
      <c r="G31" s="116" t="str">
        <f>IFERROR(INDEX(lifespans_all!G$2:G$56,MATCH($A31,lifespans_all!$A$2:$A$56,0))*INDEX(SR_mission_minutes!G$2:G$43,MATCH($A31,SR_mission_minutes!$A$2:$A$43)),"-")</f>
        <v>-</v>
      </c>
      <c r="H31" s="116" t="str">
        <f>IFERROR(INDEX(lifespans_all!H$2:H$56,MATCH($A31,lifespans_all!$A$2:$A$56,0))*INDEX(SR_mission_minutes!H$2:H$43,MATCH($A31,SR_mission_minutes!$A$2:$A$43)),"-")</f>
        <v>-</v>
      </c>
      <c r="I31" s="116" t="str">
        <f>IFERROR(INDEX(lifespans_all!I$2:I$56,MATCH($A31,lifespans_all!$A$2:$A$56,0))*INDEX(SR_mission_minutes!I$2:I$43,MATCH($A31,SR_mission_minutes!$A$2:$A$43)),"-")</f>
        <v>-</v>
      </c>
      <c r="J31" s="116" t="str">
        <f>IFERROR(INDEX(lifespans_all!J$2:J$56,MATCH($A31,lifespans_all!$A$2:$A$56,0))*INDEX(SR_mission_minutes!J$2:J$43,MATCH($A31,SR_mission_minutes!$A$2:$A$43)),"-")</f>
        <v>-</v>
      </c>
      <c r="K31" s="116" t="str">
        <f>IFERROR(INDEX(lifespans_all!K$2:K$56,MATCH($A31,lifespans_all!$A$2:$A$56,0))*INDEX(SR_mission_minutes!K$2:K$43,MATCH($A31,SR_mission_minutes!$A$2:$A$43)),"-")</f>
        <v>-</v>
      </c>
      <c r="L31" s="116" t="str">
        <f>IFERROR(INDEX(lifespans_all!L$2:L$56,MATCH($A31,lifespans_all!$A$2:$A$56,0))*INDEX(SR_mission_minutes!L$2:L$43,MATCH($A31,SR_mission_minutes!$A$2:$A$43)),"-")</f>
        <v>-</v>
      </c>
      <c r="M31" s="116" t="str">
        <f>IFERROR(INDEX(lifespans_all!M$2:M$56,MATCH($A31,lifespans_all!$A$2:$A$56,0))*INDEX(SR_mission_minutes!M$2:M$43,MATCH($A31,SR_mission_minutes!$A$2:$A$43)),"-")</f>
        <v>-</v>
      </c>
      <c r="N31" s="116" t="str">
        <f>IFERROR(INDEX(lifespans_all!N$2:N$56,MATCH($A31,lifespans_all!$A$2:$A$56,0))*INDEX(SR_mission_minutes!N$2:N$43,MATCH($A31,SR_mission_minutes!$A$2:$A$43)),"-")</f>
        <v>-</v>
      </c>
      <c r="O31" s="116" t="str">
        <f>IFERROR(INDEX(lifespans_all!O$2:O$56,MATCH($A31,lifespans_all!$A$2:$A$56,0))*INDEX(SR_mission_minutes!O$2:O$43,MATCH($A31,SR_mission_minutes!$A$2:$A$43)),"-")</f>
        <v>-</v>
      </c>
      <c r="P31" s="116" t="str">
        <f>IFERROR(INDEX(lifespans_all!P$2:P$56,MATCH($A31,lifespans_all!$A$2:$A$56,0))*INDEX(SR_mission_minutes!P$2:P$43,MATCH($A31,SR_mission_minutes!$A$2:$A$43)),"-")</f>
        <v>-</v>
      </c>
      <c r="Q31" s="116" t="str">
        <f>IFERROR(INDEX(lifespans_all!Q$2:Q$56,MATCH($A31,lifespans_all!$A$2:$A$56,0))*INDEX(SR_mission_minutes!Q$2:Q$43,MATCH($A31,SR_mission_minutes!$A$2:$A$43)),"-")</f>
        <v>-</v>
      </c>
      <c r="R31" s="116" t="str">
        <f>IFERROR(INDEX(lifespans_all!R$2:R$56,MATCH($A31,lifespans_all!$A$2:$A$56,0))*INDEX(SR_mission_minutes!R$2:R$43,MATCH($A31,SR_mission_minutes!$A$2:$A$43)),"-")</f>
        <v>-</v>
      </c>
      <c r="S31" s="116" t="str">
        <f>IFERROR(INDEX(lifespans_all!S$2:S$56,MATCH($A31,lifespans_all!$A$2:$A$56,0))*INDEX(SR_mission_minutes!S$2:S$43,MATCH($A31,SR_mission_minutes!$A$2:$A$43)),"-")</f>
        <v>-</v>
      </c>
      <c r="T31" s="116" t="str">
        <f>IFERROR(INDEX(lifespans_all!T$2:T$56,MATCH($A31,lifespans_all!$A$2:$A$56,0))*INDEX(SR_mission_minutes!T$2:T$43,MATCH($A31,SR_mission_minutes!$A$2:$A$43)),"-")</f>
        <v>-</v>
      </c>
      <c r="U31" s="116" t="str">
        <f>IFERROR(INDEX(lifespans_all!U$2:U$56,MATCH($A31,lifespans_all!$A$2:$A$56,0))*INDEX(SR_mission_minutes!U$2:U$43,MATCH($A31,SR_mission_minutes!$A$2:$A$43)),"-")</f>
        <v>-</v>
      </c>
      <c r="V31" s="116" t="str">
        <f>IFERROR(INDEX(lifespans_all!V$2:V$56,MATCH($A31,lifespans_all!$A$2:$A$56,0))*INDEX(SR_mission_minutes!V$2:V$43,MATCH($A31,SR_mission_minutes!$A$2:$A$43)),"-")</f>
        <v>-</v>
      </c>
      <c r="W31" s="116" t="str">
        <f>IFERROR(INDEX(lifespans_all!W$2:W$56,MATCH($A31,lifespans_all!$A$2:$A$56,0))*INDEX(SR_mission_minutes!W$2:W$43,MATCH($A31,SR_mission_minutes!$A$2:$A$43)),"-")</f>
        <v>-</v>
      </c>
    </row>
    <row r="32" spans="1:23" x14ac:dyDescent="0.25">
      <c r="A32" s="44" t="s">
        <v>46</v>
      </c>
      <c r="B32" s="44" t="s">
        <v>63</v>
      </c>
      <c r="C32" s="122"/>
      <c r="D32" s="116" t="str">
        <f>IFERROR(INDEX(lifespans_all!D$2:D$56,MATCH($A32,lifespans_all!$A$2:$A$56,0))*INDEX(SR_mission_minutes!D$2:D$43,MATCH($A32,SR_mission_minutes!$A$2:$A$43)),"-")</f>
        <v>-</v>
      </c>
      <c r="E32" s="116" t="str">
        <f>IFERROR(INDEX(lifespans_all!E$2:E$56,MATCH($A32,lifespans_all!$A$2:$A$56,0))*INDEX(SR_mission_minutes!E$2:E$43,MATCH($A32,SR_mission_minutes!$A$2:$A$43)),"-")</f>
        <v>-</v>
      </c>
      <c r="F32" s="116" t="str">
        <f>IFERROR(INDEX(lifespans_all!F$2:F$56,MATCH($A32,lifespans_all!$A$2:$A$56,0))*INDEX(SR_mission_minutes!F$2:F$43,MATCH($A32,SR_mission_minutes!$A$2:$A$43)),"-")</f>
        <v>-</v>
      </c>
      <c r="G32" s="116" t="str">
        <f>IFERROR(INDEX(lifespans_all!G$2:G$56,MATCH($A32,lifespans_all!$A$2:$A$56,0))*INDEX(SR_mission_minutes!G$2:G$43,MATCH($A32,SR_mission_minutes!$A$2:$A$43)),"-")</f>
        <v>-</v>
      </c>
      <c r="H32" s="116" t="str">
        <f>IFERROR(INDEX(lifespans_all!H$2:H$56,MATCH($A32,lifespans_all!$A$2:$A$56,0))*INDEX(SR_mission_minutes!H$2:H$43,MATCH($A32,SR_mission_minutes!$A$2:$A$43)),"-")</f>
        <v>-</v>
      </c>
      <c r="I32" s="116" t="str">
        <f>IFERROR(INDEX(lifespans_all!I$2:I$56,MATCH($A32,lifespans_all!$A$2:$A$56,0))*INDEX(SR_mission_minutes!I$2:I$43,MATCH($A32,SR_mission_minutes!$A$2:$A$43)),"-")</f>
        <v>-</v>
      </c>
      <c r="J32" s="116" t="str">
        <f>IFERROR(INDEX(lifespans_all!J$2:J$56,MATCH($A32,lifespans_all!$A$2:$A$56,0))*INDEX(SR_mission_minutes!J$2:J$43,MATCH($A32,SR_mission_minutes!$A$2:$A$43)),"-")</f>
        <v>-</v>
      </c>
      <c r="K32" s="116" t="str">
        <f>IFERROR(INDEX(lifespans_all!K$2:K$56,MATCH($A32,lifespans_all!$A$2:$A$56,0))*INDEX(SR_mission_minutes!K$2:K$43,MATCH($A32,SR_mission_minutes!$A$2:$A$43)),"-")</f>
        <v>-</v>
      </c>
      <c r="L32" s="116" t="str">
        <f>IFERROR(INDEX(lifespans_all!L$2:L$56,MATCH($A32,lifespans_all!$A$2:$A$56,0))*INDEX(SR_mission_minutes!L$2:L$43,MATCH($A32,SR_mission_minutes!$A$2:$A$43)),"-")</f>
        <v>-</v>
      </c>
      <c r="M32" s="116" t="str">
        <f>IFERROR(INDEX(lifespans_all!M$2:M$56,MATCH($A32,lifespans_all!$A$2:$A$56,0))*INDEX(SR_mission_minutes!M$2:M$43,MATCH($A32,SR_mission_minutes!$A$2:$A$43)),"-")</f>
        <v>-</v>
      </c>
      <c r="N32" s="116" t="str">
        <f>IFERROR(INDEX(lifespans_all!N$2:N$56,MATCH($A32,lifespans_all!$A$2:$A$56,0))*INDEX(SR_mission_minutes!N$2:N$43,MATCH($A32,SR_mission_minutes!$A$2:$A$43)),"-")</f>
        <v>-</v>
      </c>
      <c r="O32" s="116" t="str">
        <f>IFERROR(INDEX(lifespans_all!O$2:O$56,MATCH($A32,lifespans_all!$A$2:$A$56,0))*INDEX(SR_mission_minutes!O$2:O$43,MATCH($A32,SR_mission_minutes!$A$2:$A$43)),"-")</f>
        <v>-</v>
      </c>
      <c r="P32" s="116" t="str">
        <f>IFERROR(INDEX(lifespans_all!P$2:P$56,MATCH($A32,lifespans_all!$A$2:$A$56,0))*INDEX(SR_mission_minutes!P$2:P$43,MATCH($A32,SR_mission_minutes!$A$2:$A$43)),"-")</f>
        <v>-</v>
      </c>
      <c r="Q32" s="116" t="str">
        <f>IFERROR(INDEX(lifespans_all!Q$2:Q$56,MATCH($A32,lifespans_all!$A$2:$A$56,0))*INDEX(SR_mission_minutes!Q$2:Q$43,MATCH($A32,SR_mission_minutes!$A$2:$A$43)),"-")</f>
        <v>-</v>
      </c>
      <c r="R32" s="116" t="str">
        <f>IFERROR(INDEX(lifespans_all!R$2:R$56,MATCH($A32,lifespans_all!$A$2:$A$56,0))*INDEX(SR_mission_minutes!R$2:R$43,MATCH($A32,SR_mission_minutes!$A$2:$A$43)),"-")</f>
        <v>-</v>
      </c>
      <c r="S32" s="116" t="str">
        <f>IFERROR(INDEX(lifespans_all!S$2:S$56,MATCH($A32,lifespans_all!$A$2:$A$56,0))*INDEX(SR_mission_minutes!S$2:S$43,MATCH($A32,SR_mission_minutes!$A$2:$A$43)),"-")</f>
        <v>-</v>
      </c>
      <c r="T32" s="116" t="str">
        <f>IFERROR(INDEX(lifespans_all!T$2:T$56,MATCH($A32,lifespans_all!$A$2:$A$56,0))*INDEX(SR_mission_minutes!T$2:T$43,MATCH($A32,SR_mission_minutes!$A$2:$A$43)),"-")</f>
        <v>-</v>
      </c>
      <c r="U32" s="116" t="str">
        <f>IFERROR(INDEX(lifespans_all!U$2:U$56,MATCH($A32,lifespans_all!$A$2:$A$56,0))*INDEX(SR_mission_minutes!U$2:U$43,MATCH($A32,SR_mission_minutes!$A$2:$A$43)),"-")</f>
        <v>-</v>
      </c>
      <c r="V32" s="116" t="str">
        <f>IFERROR(INDEX(lifespans_all!V$2:V$56,MATCH($A32,lifespans_all!$A$2:$A$56,0))*INDEX(SR_mission_minutes!V$2:V$43,MATCH($A32,SR_mission_minutes!$A$2:$A$43)),"-")</f>
        <v>-</v>
      </c>
      <c r="W32" s="116" t="str">
        <f>IFERROR(INDEX(lifespans_all!W$2:W$56,MATCH($A32,lifespans_all!$A$2:$A$56,0))*INDEX(SR_mission_minutes!W$2:W$43,MATCH($A32,SR_mission_minutes!$A$2:$A$43)),"-")</f>
        <v>-</v>
      </c>
    </row>
    <row r="33" spans="1:23" x14ac:dyDescent="0.25">
      <c r="A33" s="44" t="s">
        <v>47</v>
      </c>
      <c r="B33" s="44" t="s">
        <v>63</v>
      </c>
      <c r="C33" s="122"/>
      <c r="D33" s="116" t="str">
        <f>IFERROR(INDEX(lifespans_all!D$2:D$56,MATCH($A33,lifespans_all!$A$2:$A$56,0))*INDEX(SR_mission_minutes!D$2:D$43,MATCH($A33,SR_mission_minutes!$A$2:$A$43)),"-")</f>
        <v>-</v>
      </c>
      <c r="E33" s="116" t="str">
        <f>IFERROR(INDEX(lifespans_all!E$2:E$56,MATCH($A33,lifespans_all!$A$2:$A$56,0))*INDEX(SR_mission_minutes!E$2:E$43,MATCH($A33,SR_mission_minutes!$A$2:$A$43)),"-")</f>
        <v>-</v>
      </c>
      <c r="F33" s="116" t="str">
        <f>IFERROR(INDEX(lifespans_all!F$2:F$56,MATCH($A33,lifespans_all!$A$2:$A$56,0))*INDEX(SR_mission_minutes!F$2:F$43,MATCH($A33,SR_mission_minutes!$A$2:$A$43)),"-")</f>
        <v>-</v>
      </c>
      <c r="G33" s="116" t="str">
        <f>IFERROR(INDEX(lifespans_all!G$2:G$56,MATCH($A33,lifespans_all!$A$2:$A$56,0))*INDEX(SR_mission_minutes!G$2:G$43,MATCH($A33,SR_mission_minutes!$A$2:$A$43)),"-")</f>
        <v>-</v>
      </c>
      <c r="H33" s="116" t="str">
        <f>IFERROR(INDEX(lifespans_all!H$2:H$56,MATCH($A33,lifespans_all!$A$2:$A$56,0))*INDEX(SR_mission_minutes!H$2:H$43,MATCH($A33,SR_mission_minutes!$A$2:$A$43)),"-")</f>
        <v>-</v>
      </c>
      <c r="I33" s="116" t="str">
        <f>IFERROR(INDEX(lifespans_all!I$2:I$56,MATCH($A33,lifespans_all!$A$2:$A$56,0))*INDEX(SR_mission_minutes!I$2:I$43,MATCH($A33,SR_mission_minutes!$A$2:$A$43)),"-")</f>
        <v>-</v>
      </c>
      <c r="J33" s="116" t="str">
        <f>IFERROR(INDEX(lifespans_all!J$2:J$56,MATCH($A33,lifespans_all!$A$2:$A$56,0))*INDEX(SR_mission_minutes!J$2:J$43,MATCH($A33,SR_mission_minutes!$A$2:$A$43)),"-")</f>
        <v>-</v>
      </c>
      <c r="K33" s="116" t="str">
        <f>IFERROR(INDEX(lifespans_all!K$2:K$56,MATCH($A33,lifespans_all!$A$2:$A$56,0))*INDEX(SR_mission_minutes!K$2:K$43,MATCH($A33,SR_mission_minutes!$A$2:$A$43)),"-")</f>
        <v>-</v>
      </c>
      <c r="L33" s="116" t="str">
        <f>IFERROR(INDEX(lifespans_all!L$2:L$56,MATCH($A33,lifespans_all!$A$2:$A$56,0))*INDEX(SR_mission_minutes!L$2:L$43,MATCH($A33,SR_mission_minutes!$A$2:$A$43)),"-")</f>
        <v>-</v>
      </c>
      <c r="M33" s="116" t="str">
        <f>IFERROR(INDEX(lifespans_all!M$2:M$56,MATCH($A33,lifespans_all!$A$2:$A$56,0))*INDEX(SR_mission_minutes!M$2:M$43,MATCH($A33,SR_mission_minutes!$A$2:$A$43)),"-")</f>
        <v>-</v>
      </c>
      <c r="N33" s="116" t="str">
        <f>IFERROR(INDEX(lifespans_all!N$2:N$56,MATCH($A33,lifespans_all!$A$2:$A$56,0))*INDEX(SR_mission_minutes!N$2:N$43,MATCH($A33,SR_mission_minutes!$A$2:$A$43)),"-")</f>
        <v>-</v>
      </c>
      <c r="O33" s="116" t="str">
        <f>IFERROR(INDEX(lifespans_all!O$2:O$56,MATCH($A33,lifespans_all!$A$2:$A$56,0))*INDEX(SR_mission_minutes!O$2:O$43,MATCH($A33,SR_mission_minutes!$A$2:$A$43)),"-")</f>
        <v>-</v>
      </c>
      <c r="P33" s="116" t="str">
        <f>IFERROR(INDEX(lifespans_all!P$2:P$56,MATCH($A33,lifespans_all!$A$2:$A$56,0))*INDEX(SR_mission_minutes!P$2:P$43,MATCH($A33,SR_mission_minutes!$A$2:$A$43)),"-")</f>
        <v>-</v>
      </c>
      <c r="Q33" s="116" t="str">
        <f>IFERROR(INDEX(lifespans_all!Q$2:Q$56,MATCH($A33,lifespans_all!$A$2:$A$56,0))*INDEX(SR_mission_minutes!Q$2:Q$43,MATCH($A33,SR_mission_minutes!$A$2:$A$43)),"-")</f>
        <v>-</v>
      </c>
      <c r="R33" s="116" t="str">
        <f>IFERROR(INDEX(lifespans_all!R$2:R$56,MATCH($A33,lifespans_all!$A$2:$A$56,0))*INDEX(SR_mission_minutes!R$2:R$43,MATCH($A33,SR_mission_minutes!$A$2:$A$43)),"-")</f>
        <v>-</v>
      </c>
      <c r="S33" s="116" t="str">
        <f>IFERROR(INDEX(lifespans_all!S$2:S$56,MATCH($A33,lifespans_all!$A$2:$A$56,0))*INDEX(SR_mission_minutes!S$2:S$43,MATCH($A33,SR_mission_minutes!$A$2:$A$43)),"-")</f>
        <v>-</v>
      </c>
      <c r="T33" s="116" t="str">
        <f>IFERROR(INDEX(lifespans_all!T$2:T$56,MATCH($A33,lifespans_all!$A$2:$A$56,0))*INDEX(SR_mission_minutes!T$2:T$43,MATCH($A33,SR_mission_minutes!$A$2:$A$43)),"-")</f>
        <v>-</v>
      </c>
      <c r="U33" s="116" t="str">
        <f>IFERROR(INDEX(lifespans_all!U$2:U$56,MATCH($A33,lifespans_all!$A$2:$A$56,0))*INDEX(SR_mission_minutes!U$2:U$43,MATCH($A33,SR_mission_minutes!$A$2:$A$43)),"-")</f>
        <v>-</v>
      </c>
      <c r="V33" s="116" t="str">
        <f>IFERROR(INDEX(lifespans_all!V$2:V$56,MATCH($A33,lifespans_all!$A$2:$A$56,0))*INDEX(SR_mission_minutes!V$2:V$43,MATCH($A33,SR_mission_minutes!$A$2:$A$43)),"-")</f>
        <v>-</v>
      </c>
      <c r="W33" s="116" t="str">
        <f>IFERROR(INDEX(lifespans_all!W$2:W$56,MATCH($A33,lifespans_all!$A$2:$A$56,0))*INDEX(SR_mission_minutes!W$2:W$43,MATCH($A33,SR_mission_minutes!$A$2:$A$43)),"-")</f>
        <v>-</v>
      </c>
    </row>
    <row r="34" spans="1:23" x14ac:dyDescent="0.25">
      <c r="A34" s="44" t="s">
        <v>48</v>
      </c>
      <c r="B34" s="44" t="s">
        <v>56</v>
      </c>
      <c r="C34" s="122"/>
      <c r="D34" s="116">
        <f>IFERROR(INDEX(lifespans_all!D$2:D$56,MATCH($A34,lifespans_all!$A$2:$A$56,0))*INDEX(SR_mission_minutes!D$2:D$43,MATCH($A34,SR_mission_minutes!$A$2:$A$43)),"-")</f>
        <v>0</v>
      </c>
      <c r="E34" s="116">
        <f>IFERROR(INDEX(lifespans_all!E$2:E$56,MATCH($A34,lifespans_all!$A$2:$A$56,0))*INDEX(SR_mission_minutes!E$2:E$43,MATCH($A34,SR_mission_minutes!$A$2:$A$43)),"-")</f>
        <v>0</v>
      </c>
      <c r="F34" s="116">
        <f>IFERROR(INDEX(lifespans_all!F$2:F$56,MATCH($A34,lifespans_all!$A$2:$A$56,0))*INDEX(SR_mission_minutes!F$2:F$43,MATCH($A34,SR_mission_minutes!$A$2:$A$43)),"-")</f>
        <v>0</v>
      </c>
      <c r="G34" s="116">
        <f>IFERROR(INDEX(lifespans_all!G$2:G$56,MATCH($A34,lifespans_all!$A$2:$A$56,0))*INDEX(SR_mission_minutes!G$2:G$43,MATCH($A34,SR_mission_minutes!$A$2:$A$43)),"-")</f>
        <v>0</v>
      </c>
      <c r="H34" s="116">
        <f>IFERROR(INDEX(lifespans_all!H$2:H$56,MATCH($A34,lifespans_all!$A$2:$A$56,0))*INDEX(SR_mission_minutes!H$2:H$43,MATCH($A34,SR_mission_minutes!$A$2:$A$43)),"-")</f>
        <v>0</v>
      </c>
      <c r="I34" s="116">
        <f>IFERROR(INDEX(lifespans_all!I$2:I$56,MATCH($A34,lifespans_all!$A$2:$A$56,0))*INDEX(SR_mission_minutes!I$2:I$43,MATCH($A34,SR_mission_minutes!$A$2:$A$43)),"-")</f>
        <v>0</v>
      </c>
      <c r="J34" s="116">
        <f>IFERROR(INDEX(lifespans_all!J$2:J$56,MATCH($A34,lifespans_all!$A$2:$A$56,0))*INDEX(SR_mission_minutes!J$2:J$43,MATCH($A34,SR_mission_minutes!$A$2:$A$43)),"-")</f>
        <v>0</v>
      </c>
      <c r="K34" s="116">
        <f>IFERROR(INDEX(lifespans_all!K$2:K$56,MATCH($A34,lifespans_all!$A$2:$A$56,0))*INDEX(SR_mission_minutes!K$2:K$43,MATCH($A34,SR_mission_minutes!$A$2:$A$43)),"-")</f>
        <v>0</v>
      </c>
      <c r="L34" s="116">
        <f>IFERROR(INDEX(lifespans_all!L$2:L$56,MATCH($A34,lifespans_all!$A$2:$A$56,0))*INDEX(SR_mission_minutes!L$2:L$43,MATCH($A34,SR_mission_minutes!$A$2:$A$43)),"-")</f>
        <v>0</v>
      </c>
      <c r="M34" s="116">
        <f>IFERROR(INDEX(lifespans_all!M$2:M$56,MATCH($A34,lifespans_all!$A$2:$A$56,0))*INDEX(SR_mission_minutes!M$2:M$43,MATCH($A34,SR_mission_minutes!$A$2:$A$43)),"-")</f>
        <v>0</v>
      </c>
      <c r="N34" s="116">
        <f>IFERROR(INDEX(lifespans_all!N$2:N$56,MATCH($A34,lifespans_all!$A$2:$A$56,0))*INDEX(SR_mission_minutes!N$2:N$43,MATCH($A34,SR_mission_minutes!$A$2:$A$43)),"-")</f>
        <v>0</v>
      </c>
      <c r="O34" s="116">
        <f>IFERROR(INDEX(lifespans_all!O$2:O$56,MATCH($A34,lifespans_all!$A$2:$A$56,0))*INDEX(SR_mission_minutes!O$2:O$43,MATCH($A34,SR_mission_minutes!$A$2:$A$43)),"-")</f>
        <v>0</v>
      </c>
      <c r="P34" s="116">
        <f>IFERROR(INDEX(lifespans_all!P$2:P$56,MATCH($A34,lifespans_all!$A$2:$A$56,0))*INDEX(SR_mission_minutes!P$2:P$43,MATCH($A34,SR_mission_minutes!$A$2:$A$43)),"-")</f>
        <v>0</v>
      </c>
      <c r="Q34" s="116">
        <f>IFERROR(INDEX(lifespans_all!Q$2:Q$56,MATCH($A34,lifespans_all!$A$2:$A$56,0))*INDEX(SR_mission_minutes!Q$2:Q$43,MATCH($A34,SR_mission_minutes!$A$2:$A$43)),"-")</f>
        <v>0</v>
      </c>
      <c r="R34" s="116">
        <f>IFERROR(INDEX(lifespans_all!R$2:R$56,MATCH($A34,lifespans_all!$A$2:$A$56,0))*INDEX(SR_mission_minutes!R$2:R$43,MATCH($A34,SR_mission_minutes!$A$2:$A$43)),"-")</f>
        <v>0</v>
      </c>
      <c r="S34" s="116">
        <f>IFERROR(INDEX(lifespans_all!S$2:S$56,MATCH($A34,lifespans_all!$A$2:$A$56,0))*INDEX(SR_mission_minutes!S$2:S$43,MATCH($A34,SR_mission_minutes!$A$2:$A$43)),"-")</f>
        <v>0</v>
      </c>
      <c r="T34" s="116">
        <f>IFERROR(INDEX(lifespans_all!T$2:T$56,MATCH($A34,lifespans_all!$A$2:$A$56,0))*INDEX(SR_mission_minutes!T$2:T$43,MATCH($A34,SR_mission_minutes!$A$2:$A$43)),"-")</f>
        <v>0</v>
      </c>
      <c r="U34" s="116">
        <f>IFERROR(INDEX(lifespans_all!U$2:U$56,MATCH($A34,lifespans_all!$A$2:$A$56,0))*INDEX(SR_mission_minutes!U$2:U$43,MATCH($A34,SR_mission_minutes!$A$2:$A$43)),"-")</f>
        <v>0</v>
      </c>
      <c r="V34" s="116">
        <f>IFERROR(INDEX(lifespans_all!V$2:V$56,MATCH($A34,lifespans_all!$A$2:$A$56,0))*INDEX(SR_mission_minutes!V$2:V$43,MATCH($A34,SR_mission_minutes!$A$2:$A$43)),"-")</f>
        <v>0</v>
      </c>
      <c r="W34" s="116">
        <f>IFERROR(INDEX(lifespans_all!W$2:W$56,MATCH($A34,lifespans_all!$A$2:$A$56,0))*INDEX(SR_mission_minutes!W$2:W$43,MATCH($A34,SR_mission_minutes!$A$2:$A$43)),"-")</f>
        <v>0</v>
      </c>
    </row>
    <row r="35" spans="1:23" x14ac:dyDescent="0.25">
      <c r="A35" s="44" t="s">
        <v>49</v>
      </c>
      <c r="B35" s="44" t="s">
        <v>60</v>
      </c>
      <c r="C35" s="122"/>
      <c r="D35" s="116">
        <f>IFERROR(INDEX(lifespans_all!D$2:D$56,MATCH($A35,lifespans_all!$A$2:$A$56,0))*INDEX(SR_mission_minutes!D$2:D$43,MATCH($A35,SR_mission_minutes!$A$2:$A$43)),"-")</f>
        <v>33739.333333333336</v>
      </c>
      <c r="E35" s="116">
        <f>IFERROR(INDEX(lifespans_all!E$2:E$56,MATCH($A35,lifespans_all!$A$2:$A$56,0))*INDEX(SR_mission_minutes!E$2:E$43,MATCH($A35,SR_mission_minutes!$A$2:$A$43)),"-")</f>
        <v>33739.333333333336</v>
      </c>
      <c r="F35" s="116">
        <f>IFERROR(INDEX(lifespans_all!F$2:F$56,MATCH($A35,lifespans_all!$A$2:$A$56,0))*INDEX(SR_mission_minutes!F$2:F$43,MATCH($A35,SR_mission_minutes!$A$2:$A$43)),"-")</f>
        <v>33739.333333333336</v>
      </c>
      <c r="G35" s="116">
        <f>IFERROR(INDEX(lifespans_all!G$2:G$56,MATCH($A35,lifespans_all!$A$2:$A$56,0))*INDEX(SR_mission_minutes!G$2:G$43,MATCH($A35,SR_mission_minutes!$A$2:$A$43)),"-")</f>
        <v>33739.333333333336</v>
      </c>
      <c r="H35" s="116">
        <f>IFERROR(INDEX(lifespans_all!H$2:H$56,MATCH($A35,lifespans_all!$A$2:$A$56,0))*INDEX(SR_mission_minutes!H$2:H$43,MATCH($A35,SR_mission_minutes!$A$2:$A$43)),"-")</f>
        <v>33739.333333333336</v>
      </c>
      <c r="I35" s="116">
        <f>IFERROR(INDEX(lifespans_all!I$2:I$56,MATCH($A35,lifespans_all!$A$2:$A$56,0))*INDEX(SR_mission_minutes!I$2:I$43,MATCH($A35,SR_mission_minutes!$A$2:$A$43)),"-")</f>
        <v>0</v>
      </c>
      <c r="J35" s="116">
        <f>IFERROR(INDEX(lifespans_all!J$2:J$56,MATCH($A35,lifespans_all!$A$2:$A$56,0))*INDEX(SR_mission_minutes!J$2:J$43,MATCH($A35,SR_mission_minutes!$A$2:$A$43)),"-")</f>
        <v>0</v>
      </c>
      <c r="K35" s="116">
        <f>IFERROR(INDEX(lifespans_all!K$2:K$56,MATCH($A35,lifespans_all!$A$2:$A$56,0))*INDEX(SR_mission_minutes!K$2:K$43,MATCH($A35,SR_mission_minutes!$A$2:$A$43)),"-")</f>
        <v>0</v>
      </c>
      <c r="L35" s="116">
        <f>IFERROR(INDEX(lifespans_all!L$2:L$56,MATCH($A35,lifespans_all!$A$2:$A$56,0))*INDEX(SR_mission_minutes!L$2:L$43,MATCH($A35,SR_mission_minutes!$A$2:$A$43)),"-")</f>
        <v>0</v>
      </c>
      <c r="M35" s="116">
        <f>IFERROR(INDEX(lifespans_all!M$2:M$56,MATCH($A35,lifespans_all!$A$2:$A$56,0))*INDEX(SR_mission_minutes!M$2:M$43,MATCH($A35,SR_mission_minutes!$A$2:$A$43)),"-")</f>
        <v>0</v>
      </c>
      <c r="N35" s="116">
        <f>IFERROR(INDEX(lifespans_all!N$2:N$56,MATCH($A35,lifespans_all!$A$2:$A$56,0))*INDEX(SR_mission_minutes!N$2:N$43,MATCH($A35,SR_mission_minutes!$A$2:$A$43)),"-")</f>
        <v>0</v>
      </c>
      <c r="O35" s="116">
        <f>IFERROR(INDEX(lifespans_all!O$2:O$56,MATCH($A35,lifespans_all!$A$2:$A$56,0))*INDEX(SR_mission_minutes!O$2:O$43,MATCH($A35,SR_mission_minutes!$A$2:$A$43)),"-")</f>
        <v>0</v>
      </c>
      <c r="P35" s="116">
        <f>IFERROR(INDEX(lifespans_all!P$2:P$56,MATCH($A35,lifespans_all!$A$2:$A$56,0))*INDEX(SR_mission_minutes!P$2:P$43,MATCH($A35,SR_mission_minutes!$A$2:$A$43)),"-")</f>
        <v>0</v>
      </c>
      <c r="Q35" s="116">
        <f>IFERROR(INDEX(lifespans_all!Q$2:Q$56,MATCH($A35,lifespans_all!$A$2:$A$56,0))*INDEX(SR_mission_minutes!Q$2:Q$43,MATCH($A35,SR_mission_minutes!$A$2:$A$43)),"-")</f>
        <v>0</v>
      </c>
      <c r="R35" s="116">
        <f>IFERROR(INDEX(lifespans_all!R$2:R$56,MATCH($A35,lifespans_all!$A$2:$A$56,0))*INDEX(SR_mission_minutes!R$2:R$43,MATCH($A35,SR_mission_minutes!$A$2:$A$43)),"-")</f>
        <v>0</v>
      </c>
      <c r="S35" s="116">
        <f>IFERROR(INDEX(lifespans_all!S$2:S$56,MATCH($A35,lifespans_all!$A$2:$A$56,0))*INDEX(SR_mission_minutes!S$2:S$43,MATCH($A35,SR_mission_minutes!$A$2:$A$43)),"-")</f>
        <v>0</v>
      </c>
      <c r="T35" s="116">
        <f>IFERROR(INDEX(lifespans_all!T$2:T$56,MATCH($A35,lifespans_all!$A$2:$A$56,0))*INDEX(SR_mission_minutes!T$2:T$43,MATCH($A35,SR_mission_minutes!$A$2:$A$43)),"-")</f>
        <v>0</v>
      </c>
      <c r="U35" s="116">
        <f>IFERROR(INDEX(lifespans_all!U$2:U$56,MATCH($A35,lifespans_all!$A$2:$A$56,0))*INDEX(SR_mission_minutes!U$2:U$43,MATCH($A35,SR_mission_minutes!$A$2:$A$43)),"-")</f>
        <v>0</v>
      </c>
      <c r="V35" s="116">
        <f>IFERROR(INDEX(lifespans_all!V$2:V$56,MATCH($A35,lifespans_all!$A$2:$A$56,0))*INDEX(SR_mission_minutes!V$2:V$43,MATCH($A35,SR_mission_minutes!$A$2:$A$43)),"-")</f>
        <v>0</v>
      </c>
      <c r="W35" s="116">
        <f>IFERROR(INDEX(lifespans_all!W$2:W$56,MATCH($A35,lifespans_all!$A$2:$A$56,0))*INDEX(SR_mission_minutes!W$2:W$43,MATCH($A35,SR_mission_minutes!$A$2:$A$43)),"-")</f>
        <v>0</v>
      </c>
    </row>
    <row r="36" spans="1:23" x14ac:dyDescent="0.25">
      <c r="A36" s="44" t="s">
        <v>78</v>
      </c>
      <c r="B36" s="44" t="s">
        <v>58</v>
      </c>
      <c r="C36" s="122"/>
      <c r="D36" s="116">
        <f>IFERROR(INDEX(lifespans_all!D$2:D$56,MATCH($A36,lifespans_all!$A$2:$A$56,0))*INDEX(SR_mission_minutes!D$2:D$43,MATCH($A36,SR_mission_minutes!$A$2:$A$43)),"-")</f>
        <v>114879</v>
      </c>
      <c r="E36" s="116">
        <f>IFERROR(INDEX(lifespans_all!E$2:E$56,MATCH($A36,lifespans_all!$A$2:$A$56,0))*INDEX(SR_mission_minutes!E$2:E$43,MATCH($A36,SR_mission_minutes!$A$2:$A$43)),"-")</f>
        <v>114879</v>
      </c>
      <c r="F36" s="116">
        <f>IFERROR(INDEX(lifespans_all!F$2:F$56,MATCH($A36,lifespans_all!$A$2:$A$56,0))*INDEX(SR_mission_minutes!F$2:F$43,MATCH($A36,SR_mission_minutes!$A$2:$A$43)),"-")</f>
        <v>114879</v>
      </c>
      <c r="G36" s="116">
        <f>IFERROR(INDEX(lifespans_all!G$2:G$56,MATCH($A36,lifespans_all!$A$2:$A$56,0))*INDEX(SR_mission_minutes!G$2:G$43,MATCH($A36,SR_mission_minutes!$A$2:$A$43)),"-")</f>
        <v>114879</v>
      </c>
      <c r="H36" s="116">
        <f>IFERROR(INDEX(lifespans_all!H$2:H$56,MATCH($A36,lifespans_all!$A$2:$A$56,0))*INDEX(SR_mission_minutes!H$2:H$43,MATCH($A36,SR_mission_minutes!$A$2:$A$43)),"-")</f>
        <v>114879</v>
      </c>
      <c r="I36" s="116">
        <f>IFERROR(INDEX(lifespans_all!I$2:I$56,MATCH($A36,lifespans_all!$A$2:$A$56,0))*INDEX(SR_mission_minutes!I$2:I$43,MATCH($A36,SR_mission_minutes!$A$2:$A$43)),"-")</f>
        <v>114879</v>
      </c>
      <c r="J36" s="116">
        <f>IFERROR(INDEX(lifespans_all!J$2:J$56,MATCH($A36,lifespans_all!$A$2:$A$56,0))*INDEX(SR_mission_minutes!J$2:J$43,MATCH($A36,SR_mission_minutes!$A$2:$A$43)),"-")</f>
        <v>114879</v>
      </c>
      <c r="K36" s="116">
        <f>IFERROR(INDEX(lifespans_all!K$2:K$56,MATCH($A36,lifespans_all!$A$2:$A$56,0))*INDEX(SR_mission_minutes!K$2:K$43,MATCH($A36,SR_mission_minutes!$A$2:$A$43)),"-")</f>
        <v>114879</v>
      </c>
      <c r="L36" s="116">
        <f>IFERROR(INDEX(lifespans_all!L$2:L$56,MATCH($A36,lifespans_all!$A$2:$A$56,0))*INDEX(SR_mission_minutes!L$2:L$43,MATCH($A36,SR_mission_minutes!$A$2:$A$43)),"-")</f>
        <v>114879</v>
      </c>
      <c r="M36" s="116">
        <f>IFERROR(INDEX(lifespans_all!M$2:M$56,MATCH($A36,lifespans_all!$A$2:$A$56,0))*INDEX(SR_mission_minutes!M$2:M$43,MATCH($A36,SR_mission_minutes!$A$2:$A$43)),"-")</f>
        <v>114879</v>
      </c>
      <c r="N36" s="116">
        <f>IFERROR(INDEX(lifespans_all!N$2:N$56,MATCH($A36,lifespans_all!$A$2:$A$56,0))*INDEX(SR_mission_minutes!N$2:N$43,MATCH($A36,SR_mission_minutes!$A$2:$A$43)),"-")</f>
        <v>114879</v>
      </c>
      <c r="O36" s="116">
        <f>IFERROR(INDEX(lifespans_all!O$2:O$56,MATCH($A36,lifespans_all!$A$2:$A$56,0))*INDEX(SR_mission_minutes!O$2:O$43,MATCH($A36,SR_mission_minutes!$A$2:$A$43)),"-")</f>
        <v>114879</v>
      </c>
      <c r="P36" s="116">
        <f>IFERROR(INDEX(lifespans_all!P$2:P$56,MATCH($A36,lifespans_all!$A$2:$A$56,0))*INDEX(SR_mission_minutes!P$2:P$43,MATCH($A36,SR_mission_minutes!$A$2:$A$43)),"-")</f>
        <v>114879</v>
      </c>
      <c r="Q36" s="116">
        <f>IFERROR(INDEX(lifespans_all!Q$2:Q$56,MATCH($A36,lifespans_all!$A$2:$A$56,0))*INDEX(SR_mission_minutes!Q$2:Q$43,MATCH($A36,SR_mission_minutes!$A$2:$A$43)),"-")</f>
        <v>114879</v>
      </c>
      <c r="R36" s="116">
        <f>IFERROR(INDEX(lifespans_all!R$2:R$56,MATCH($A36,lifespans_all!$A$2:$A$56,0))*INDEX(SR_mission_minutes!R$2:R$43,MATCH($A36,SR_mission_minutes!$A$2:$A$43)),"-")</f>
        <v>114879</v>
      </c>
      <c r="S36" s="116">
        <f>IFERROR(INDEX(lifespans_all!S$2:S$56,MATCH($A36,lifespans_all!$A$2:$A$56,0))*INDEX(SR_mission_minutes!S$2:S$43,MATCH($A36,SR_mission_minutes!$A$2:$A$43)),"-")</f>
        <v>114879</v>
      </c>
      <c r="T36" s="116">
        <f>IFERROR(INDEX(lifespans_all!T$2:T$56,MATCH($A36,lifespans_all!$A$2:$A$56,0))*INDEX(SR_mission_minutes!T$2:T$43,MATCH($A36,SR_mission_minutes!$A$2:$A$43)),"-")</f>
        <v>114879</v>
      </c>
      <c r="U36" s="116">
        <f>IFERROR(INDEX(lifespans_all!U$2:U$56,MATCH($A36,lifespans_all!$A$2:$A$56,0))*INDEX(SR_mission_minutes!U$2:U$43,MATCH($A36,SR_mission_minutes!$A$2:$A$43)),"-")</f>
        <v>114879</v>
      </c>
      <c r="V36" s="116">
        <f>IFERROR(INDEX(lifespans_all!V$2:V$56,MATCH($A36,lifespans_all!$A$2:$A$56,0))*INDEX(SR_mission_minutes!V$2:V$43,MATCH($A36,SR_mission_minutes!$A$2:$A$43)),"-")</f>
        <v>114879</v>
      </c>
      <c r="W36" s="116">
        <f>IFERROR(INDEX(lifespans_all!W$2:W$56,MATCH($A36,lifespans_all!$A$2:$A$56,0))*INDEX(SR_mission_minutes!W$2:W$43,MATCH($A36,SR_mission_minutes!$A$2:$A$43)),"-")</f>
        <v>114879</v>
      </c>
    </row>
    <row r="37" spans="1:23" x14ac:dyDescent="0.25">
      <c r="A37" s="44" t="s">
        <v>79</v>
      </c>
      <c r="B37" s="44" t="s">
        <v>61</v>
      </c>
      <c r="C37" s="122"/>
      <c r="D37" s="116" t="str">
        <f>IFERROR(INDEX(lifespans_all!D$2:D$56,MATCH($A37,lifespans_all!$A$2:$A$56,0))*INDEX(SR_mission_minutes!D$2:D$43,MATCH($A37,SR_mission_minutes!$A$2:$A$43)),"-")</f>
        <v>-</v>
      </c>
      <c r="E37" s="116" t="str">
        <f>IFERROR(INDEX(lifespans_all!E$2:E$56,MATCH($A37,lifespans_all!$A$2:$A$56,0))*INDEX(SR_mission_minutes!E$2:E$43,MATCH($A37,SR_mission_minutes!$A$2:$A$43)),"-")</f>
        <v>-</v>
      </c>
      <c r="F37" s="116" t="str">
        <f>IFERROR(INDEX(lifespans_all!F$2:F$56,MATCH($A37,lifespans_all!$A$2:$A$56,0))*INDEX(SR_mission_minutes!F$2:F$43,MATCH($A37,SR_mission_minutes!$A$2:$A$43)),"-")</f>
        <v>-</v>
      </c>
      <c r="G37" s="116" t="str">
        <f>IFERROR(INDEX(lifespans_all!G$2:G$56,MATCH($A37,lifespans_all!$A$2:$A$56,0))*INDEX(SR_mission_minutes!G$2:G$43,MATCH($A37,SR_mission_minutes!$A$2:$A$43)),"-")</f>
        <v>-</v>
      </c>
      <c r="H37" s="116" t="str">
        <f>IFERROR(INDEX(lifespans_all!H$2:H$56,MATCH($A37,lifespans_all!$A$2:$A$56,0))*INDEX(SR_mission_minutes!H$2:H$43,MATCH($A37,SR_mission_minutes!$A$2:$A$43)),"-")</f>
        <v>-</v>
      </c>
      <c r="I37" s="116" t="str">
        <f>IFERROR(INDEX(lifespans_all!I$2:I$56,MATCH($A37,lifespans_all!$A$2:$A$56,0))*INDEX(SR_mission_minutes!I$2:I$43,MATCH($A37,SR_mission_minutes!$A$2:$A$43)),"-")</f>
        <v>-</v>
      </c>
      <c r="J37" s="116" t="str">
        <f>IFERROR(INDEX(lifespans_all!J$2:J$56,MATCH($A37,lifespans_all!$A$2:$A$56,0))*INDEX(SR_mission_minutes!J$2:J$43,MATCH($A37,SR_mission_minutes!$A$2:$A$43)),"-")</f>
        <v>-</v>
      </c>
      <c r="K37" s="116" t="str">
        <f>IFERROR(INDEX(lifespans_all!K$2:K$56,MATCH($A37,lifespans_all!$A$2:$A$56,0))*INDEX(SR_mission_minutes!K$2:K$43,MATCH($A37,SR_mission_minutes!$A$2:$A$43)),"-")</f>
        <v>-</v>
      </c>
      <c r="L37" s="116" t="str">
        <f>IFERROR(INDEX(lifespans_all!L$2:L$56,MATCH($A37,lifespans_all!$A$2:$A$56,0))*INDEX(SR_mission_minutes!L$2:L$43,MATCH($A37,SR_mission_minutes!$A$2:$A$43)),"-")</f>
        <v>-</v>
      </c>
      <c r="M37" s="116" t="str">
        <f>IFERROR(INDEX(lifespans_all!M$2:M$56,MATCH($A37,lifespans_all!$A$2:$A$56,0))*INDEX(SR_mission_minutes!M$2:M$43,MATCH($A37,SR_mission_minutes!$A$2:$A$43)),"-")</f>
        <v>-</v>
      </c>
      <c r="N37" s="116" t="str">
        <f>IFERROR(INDEX(lifespans_all!N$2:N$56,MATCH($A37,lifespans_all!$A$2:$A$56,0))*INDEX(SR_mission_minutes!N$2:N$43,MATCH($A37,SR_mission_minutes!$A$2:$A$43)),"-")</f>
        <v>-</v>
      </c>
      <c r="O37" s="116" t="str">
        <f>IFERROR(INDEX(lifespans_all!O$2:O$56,MATCH($A37,lifespans_all!$A$2:$A$56,0))*INDEX(SR_mission_minutes!O$2:O$43,MATCH($A37,SR_mission_minutes!$A$2:$A$43)),"-")</f>
        <v>-</v>
      </c>
      <c r="P37" s="116" t="str">
        <f>IFERROR(INDEX(lifespans_all!P$2:P$56,MATCH($A37,lifespans_all!$A$2:$A$56,0))*INDEX(SR_mission_minutes!P$2:P$43,MATCH($A37,SR_mission_minutes!$A$2:$A$43)),"-")</f>
        <v>-</v>
      </c>
      <c r="Q37" s="116" t="str">
        <f>IFERROR(INDEX(lifespans_all!Q$2:Q$56,MATCH($A37,lifespans_all!$A$2:$A$56,0))*INDEX(SR_mission_minutes!Q$2:Q$43,MATCH($A37,SR_mission_minutes!$A$2:$A$43)),"-")</f>
        <v>-</v>
      </c>
      <c r="R37" s="116" t="str">
        <f>IFERROR(INDEX(lifespans_all!R$2:R$56,MATCH($A37,lifespans_all!$A$2:$A$56,0))*INDEX(SR_mission_minutes!R$2:R$43,MATCH($A37,SR_mission_minutes!$A$2:$A$43)),"-")</f>
        <v>-</v>
      </c>
      <c r="S37" s="116" t="str">
        <f>IFERROR(INDEX(lifespans_all!S$2:S$56,MATCH($A37,lifespans_all!$A$2:$A$56,0))*INDEX(SR_mission_minutes!S$2:S$43,MATCH($A37,SR_mission_minutes!$A$2:$A$43)),"-")</f>
        <v>-</v>
      </c>
      <c r="T37" s="116" t="str">
        <f>IFERROR(INDEX(lifespans_all!T$2:T$56,MATCH($A37,lifespans_all!$A$2:$A$56,0))*INDEX(SR_mission_minutes!T$2:T$43,MATCH($A37,SR_mission_minutes!$A$2:$A$43)),"-")</f>
        <v>-</v>
      </c>
      <c r="U37" s="116" t="str">
        <f>IFERROR(INDEX(lifespans_all!U$2:U$56,MATCH($A37,lifespans_all!$A$2:$A$56,0))*INDEX(SR_mission_minutes!U$2:U$43,MATCH($A37,SR_mission_minutes!$A$2:$A$43)),"-")</f>
        <v>-</v>
      </c>
      <c r="V37" s="116" t="str">
        <f>IFERROR(INDEX(lifespans_all!V$2:V$56,MATCH($A37,lifespans_all!$A$2:$A$56,0))*INDEX(SR_mission_minutes!V$2:V$43,MATCH($A37,SR_mission_minutes!$A$2:$A$43)),"-")</f>
        <v>-</v>
      </c>
      <c r="W37" s="116" t="str">
        <f>IFERROR(INDEX(lifespans_all!W$2:W$56,MATCH($A37,lifespans_all!$A$2:$A$56,0))*INDEX(SR_mission_minutes!W$2:W$43,MATCH($A37,SR_mission_minutes!$A$2:$A$43)),"-")</f>
        <v>-</v>
      </c>
    </row>
    <row r="38" spans="1:23" x14ac:dyDescent="0.25">
      <c r="A38" s="44" t="s">
        <v>80</v>
      </c>
      <c r="B38" s="44" t="s">
        <v>56</v>
      </c>
      <c r="C38" s="122"/>
      <c r="D38" s="116">
        <f>IFERROR(INDEX(lifespans_all!D$2:D$56,MATCH($A38,lifespans_all!$A$2:$A$56,0))*INDEX(SR_mission_minutes!D$2:D$43,MATCH($A38,SR_mission_minutes!$A$2:$A$43)),"-")</f>
        <v>66700.388888888891</v>
      </c>
      <c r="E38" s="116">
        <f>IFERROR(INDEX(lifespans_all!E$2:E$56,MATCH($A38,lifespans_all!$A$2:$A$56,0))*INDEX(SR_mission_minutes!E$2:E$43,MATCH($A38,SR_mission_minutes!$A$2:$A$43)),"-")</f>
        <v>66700.388888888891</v>
      </c>
      <c r="F38" s="116">
        <f>IFERROR(INDEX(lifespans_all!F$2:F$56,MATCH($A38,lifespans_all!$A$2:$A$56,0))*INDEX(SR_mission_minutes!F$2:F$43,MATCH($A38,SR_mission_minutes!$A$2:$A$43)),"-")</f>
        <v>66700.388888888891</v>
      </c>
      <c r="G38" s="116">
        <f>IFERROR(INDEX(lifespans_all!G$2:G$56,MATCH($A38,lifespans_all!$A$2:$A$56,0))*INDEX(SR_mission_minutes!G$2:G$43,MATCH($A38,SR_mission_minutes!$A$2:$A$43)),"-")</f>
        <v>66700.388888888891</v>
      </c>
      <c r="H38" s="116">
        <f>IFERROR(INDEX(lifespans_all!H$2:H$56,MATCH($A38,lifespans_all!$A$2:$A$56,0))*INDEX(SR_mission_minutes!H$2:H$43,MATCH($A38,SR_mission_minutes!$A$2:$A$43)),"-")</f>
        <v>66700.388888888891</v>
      </c>
      <c r="I38" s="116">
        <f>IFERROR(INDEX(lifespans_all!I$2:I$56,MATCH($A38,lifespans_all!$A$2:$A$56,0))*INDEX(SR_mission_minutes!I$2:I$43,MATCH($A38,SR_mission_minutes!$A$2:$A$43)),"-")</f>
        <v>66700.388888888891</v>
      </c>
      <c r="J38" s="116">
        <f>IFERROR(INDEX(lifespans_all!J$2:J$56,MATCH($A38,lifespans_all!$A$2:$A$56,0))*INDEX(SR_mission_minutes!J$2:J$43,MATCH($A38,SR_mission_minutes!$A$2:$A$43)),"-")</f>
        <v>66700.388888888891</v>
      </c>
      <c r="K38" s="116">
        <f>IFERROR(INDEX(lifespans_all!K$2:K$56,MATCH($A38,lifespans_all!$A$2:$A$56,0))*INDEX(SR_mission_minutes!K$2:K$43,MATCH($A38,SR_mission_minutes!$A$2:$A$43)),"-")</f>
        <v>0</v>
      </c>
      <c r="L38" s="116">
        <f>IFERROR(INDEX(lifespans_all!L$2:L$56,MATCH($A38,lifespans_all!$A$2:$A$56,0))*INDEX(SR_mission_minutes!L$2:L$43,MATCH($A38,SR_mission_minutes!$A$2:$A$43)),"-")</f>
        <v>0</v>
      </c>
      <c r="M38" s="116">
        <f>IFERROR(INDEX(lifespans_all!M$2:M$56,MATCH($A38,lifespans_all!$A$2:$A$56,0))*INDEX(SR_mission_minutes!M$2:M$43,MATCH($A38,SR_mission_minutes!$A$2:$A$43)),"-")</f>
        <v>0</v>
      </c>
      <c r="N38" s="116">
        <f>IFERROR(INDEX(lifespans_all!N$2:N$56,MATCH($A38,lifespans_all!$A$2:$A$56,0))*INDEX(SR_mission_minutes!N$2:N$43,MATCH($A38,SR_mission_minutes!$A$2:$A$43)),"-")</f>
        <v>0</v>
      </c>
      <c r="O38" s="116">
        <f>IFERROR(INDEX(lifespans_all!O$2:O$56,MATCH($A38,lifespans_all!$A$2:$A$56,0))*INDEX(SR_mission_minutes!O$2:O$43,MATCH($A38,SR_mission_minutes!$A$2:$A$43)),"-")</f>
        <v>0</v>
      </c>
      <c r="P38" s="116">
        <f>IFERROR(INDEX(lifespans_all!P$2:P$56,MATCH($A38,lifespans_all!$A$2:$A$56,0))*INDEX(SR_mission_minutes!P$2:P$43,MATCH($A38,SR_mission_minutes!$A$2:$A$43)),"-")</f>
        <v>0</v>
      </c>
      <c r="Q38" s="116">
        <f>IFERROR(INDEX(lifespans_all!Q$2:Q$56,MATCH($A38,lifespans_all!$A$2:$A$56,0))*INDEX(SR_mission_minutes!Q$2:Q$43,MATCH($A38,SR_mission_minutes!$A$2:$A$43)),"-")</f>
        <v>0</v>
      </c>
      <c r="R38" s="116">
        <f>IFERROR(INDEX(lifespans_all!R$2:R$56,MATCH($A38,lifespans_all!$A$2:$A$56,0))*INDEX(SR_mission_minutes!R$2:R$43,MATCH($A38,SR_mission_minutes!$A$2:$A$43)),"-")</f>
        <v>0</v>
      </c>
      <c r="S38" s="116">
        <f>IFERROR(INDEX(lifespans_all!S$2:S$56,MATCH($A38,lifespans_all!$A$2:$A$56,0))*INDEX(SR_mission_minutes!S$2:S$43,MATCH($A38,SR_mission_minutes!$A$2:$A$43)),"-")</f>
        <v>0</v>
      </c>
      <c r="T38" s="116">
        <f>IFERROR(INDEX(lifespans_all!T$2:T$56,MATCH($A38,lifespans_all!$A$2:$A$56,0))*INDEX(SR_mission_minutes!T$2:T$43,MATCH($A38,SR_mission_minutes!$A$2:$A$43)),"-")</f>
        <v>0</v>
      </c>
      <c r="U38" s="116">
        <f>IFERROR(INDEX(lifespans_all!U$2:U$56,MATCH($A38,lifespans_all!$A$2:$A$56,0))*INDEX(SR_mission_minutes!U$2:U$43,MATCH($A38,SR_mission_minutes!$A$2:$A$43)),"-")</f>
        <v>0</v>
      </c>
      <c r="V38" s="116">
        <f>IFERROR(INDEX(lifespans_all!V$2:V$56,MATCH($A38,lifespans_all!$A$2:$A$56,0))*INDEX(SR_mission_minutes!V$2:V$43,MATCH($A38,SR_mission_minutes!$A$2:$A$43)),"-")</f>
        <v>0</v>
      </c>
      <c r="W38" s="116">
        <f>IFERROR(INDEX(lifespans_all!W$2:W$56,MATCH($A38,lifespans_all!$A$2:$A$56,0))*INDEX(SR_mission_minutes!W$2:W$43,MATCH($A38,SR_mission_minutes!$A$2:$A$43)),"-")</f>
        <v>0</v>
      </c>
    </row>
    <row r="39" spans="1:23" x14ac:dyDescent="0.25">
      <c r="A39" s="44" t="s">
        <v>50</v>
      </c>
      <c r="B39" s="44" t="s">
        <v>55</v>
      </c>
      <c r="C39" s="122"/>
      <c r="D39" s="116">
        <f>IFERROR(INDEX(lifespans_all!D$2:D$56,MATCH($A39,lifespans_all!$A$2:$A$56,0))*INDEX(SR_mission_minutes!D$2:D$43,MATCH($A39,SR_mission_minutes!$A$2:$A$43)),"-")</f>
        <v>2364.2857142857142</v>
      </c>
      <c r="E39" s="116">
        <f>IFERROR(INDEX(lifespans_all!E$2:E$56,MATCH($A39,lifespans_all!$A$2:$A$56,0))*INDEX(SR_mission_minutes!E$2:E$43,MATCH($A39,SR_mission_minutes!$A$2:$A$43)),"-")</f>
        <v>2364.2857142857142</v>
      </c>
      <c r="F39" s="116">
        <f>IFERROR(INDEX(lifespans_all!F$2:F$56,MATCH($A39,lifespans_all!$A$2:$A$56,0))*INDEX(SR_mission_minutes!F$2:F$43,MATCH($A39,SR_mission_minutes!$A$2:$A$43)),"-")</f>
        <v>0</v>
      </c>
      <c r="G39" s="116">
        <f>IFERROR(INDEX(lifespans_all!G$2:G$56,MATCH($A39,lifespans_all!$A$2:$A$56,0))*INDEX(SR_mission_minutes!G$2:G$43,MATCH($A39,SR_mission_minutes!$A$2:$A$43)),"-")</f>
        <v>0</v>
      </c>
      <c r="H39" s="116">
        <f>IFERROR(INDEX(lifespans_all!H$2:H$56,MATCH($A39,lifespans_all!$A$2:$A$56,0))*INDEX(SR_mission_minutes!H$2:H$43,MATCH($A39,SR_mission_minutes!$A$2:$A$43)),"-")</f>
        <v>0</v>
      </c>
      <c r="I39" s="116">
        <f>IFERROR(INDEX(lifespans_all!I$2:I$56,MATCH($A39,lifespans_all!$A$2:$A$56,0))*INDEX(SR_mission_minutes!I$2:I$43,MATCH($A39,SR_mission_minutes!$A$2:$A$43)),"-")</f>
        <v>0</v>
      </c>
      <c r="J39" s="116">
        <f>IFERROR(INDEX(lifespans_all!J$2:J$56,MATCH($A39,lifespans_all!$A$2:$A$56,0))*INDEX(SR_mission_minutes!J$2:J$43,MATCH($A39,SR_mission_minutes!$A$2:$A$43)),"-")</f>
        <v>0</v>
      </c>
      <c r="K39" s="116">
        <f>IFERROR(INDEX(lifespans_all!K$2:K$56,MATCH($A39,lifespans_all!$A$2:$A$56,0))*INDEX(SR_mission_minutes!K$2:K$43,MATCH($A39,SR_mission_minutes!$A$2:$A$43)),"-")</f>
        <v>0</v>
      </c>
      <c r="L39" s="116">
        <f>IFERROR(INDEX(lifespans_all!L$2:L$56,MATCH($A39,lifespans_all!$A$2:$A$56,0))*INDEX(SR_mission_minutes!L$2:L$43,MATCH($A39,SR_mission_minutes!$A$2:$A$43)),"-")</f>
        <v>0</v>
      </c>
      <c r="M39" s="116">
        <f>IFERROR(INDEX(lifespans_all!M$2:M$56,MATCH($A39,lifespans_all!$A$2:$A$56,0))*INDEX(SR_mission_minutes!M$2:M$43,MATCH($A39,SR_mission_minutes!$A$2:$A$43)),"-")</f>
        <v>0</v>
      </c>
      <c r="N39" s="116">
        <f>IFERROR(INDEX(lifespans_all!N$2:N$56,MATCH($A39,lifespans_all!$A$2:$A$56,0))*INDEX(SR_mission_minutes!N$2:N$43,MATCH($A39,SR_mission_minutes!$A$2:$A$43)),"-")</f>
        <v>0</v>
      </c>
      <c r="O39" s="116">
        <f>IFERROR(INDEX(lifespans_all!O$2:O$56,MATCH($A39,lifespans_all!$A$2:$A$56,0))*INDEX(SR_mission_minutes!O$2:O$43,MATCH($A39,SR_mission_minutes!$A$2:$A$43)),"-")</f>
        <v>0</v>
      </c>
      <c r="P39" s="116">
        <f>IFERROR(INDEX(lifespans_all!P$2:P$56,MATCH($A39,lifespans_all!$A$2:$A$56,0))*INDEX(SR_mission_minutes!P$2:P$43,MATCH($A39,SR_mission_minutes!$A$2:$A$43)),"-")</f>
        <v>0</v>
      </c>
      <c r="Q39" s="116">
        <f>IFERROR(INDEX(lifespans_all!Q$2:Q$56,MATCH($A39,lifespans_all!$A$2:$A$56,0))*INDEX(SR_mission_minutes!Q$2:Q$43,MATCH($A39,SR_mission_minutes!$A$2:$A$43)),"-")</f>
        <v>0</v>
      </c>
      <c r="R39" s="116">
        <f>IFERROR(INDEX(lifespans_all!R$2:R$56,MATCH($A39,lifespans_all!$A$2:$A$56,0))*INDEX(SR_mission_minutes!R$2:R$43,MATCH($A39,SR_mission_minutes!$A$2:$A$43)),"-")</f>
        <v>0</v>
      </c>
      <c r="S39" s="116">
        <f>IFERROR(INDEX(lifespans_all!S$2:S$56,MATCH($A39,lifespans_all!$A$2:$A$56,0))*INDEX(SR_mission_minutes!S$2:S$43,MATCH($A39,SR_mission_minutes!$A$2:$A$43)),"-")</f>
        <v>0</v>
      </c>
      <c r="T39" s="116">
        <f>IFERROR(INDEX(lifespans_all!T$2:T$56,MATCH($A39,lifespans_all!$A$2:$A$56,0))*INDEX(SR_mission_minutes!T$2:T$43,MATCH($A39,SR_mission_minutes!$A$2:$A$43)),"-")</f>
        <v>0</v>
      </c>
      <c r="U39" s="116">
        <f>IFERROR(INDEX(lifespans_all!U$2:U$56,MATCH($A39,lifespans_all!$A$2:$A$56,0))*INDEX(SR_mission_minutes!U$2:U$43,MATCH($A39,SR_mission_minutes!$A$2:$A$43)),"-")</f>
        <v>0</v>
      </c>
      <c r="V39" s="116">
        <f>IFERROR(INDEX(lifespans_all!V$2:V$56,MATCH($A39,lifespans_all!$A$2:$A$56,0))*INDEX(SR_mission_minutes!V$2:V$43,MATCH($A39,SR_mission_minutes!$A$2:$A$43)),"-")</f>
        <v>0</v>
      </c>
      <c r="W39" s="116">
        <f>IFERROR(INDEX(lifespans_all!W$2:W$56,MATCH($A39,lifespans_all!$A$2:$A$56,0))*INDEX(SR_mission_minutes!W$2:W$43,MATCH($A39,SR_mission_minutes!$A$2:$A$43)),"-")</f>
        <v>0</v>
      </c>
    </row>
    <row r="40" spans="1:23" x14ac:dyDescent="0.25">
      <c r="A40" s="44" t="s">
        <v>51</v>
      </c>
      <c r="B40" s="44" t="s">
        <v>55</v>
      </c>
      <c r="C40" s="122"/>
      <c r="D40" s="116">
        <f>IFERROR(INDEX(lifespans_all!D$2:D$56,MATCH($A40,lifespans_all!$A$2:$A$56,0))*INDEX(SR_mission_minutes!D$2:D$43,MATCH($A40,SR_mission_minutes!$A$2:$A$43)),"-")</f>
        <v>2364.2857142857142</v>
      </c>
      <c r="E40" s="116">
        <f>IFERROR(INDEX(lifespans_all!E$2:E$56,MATCH($A40,lifespans_all!$A$2:$A$56,0))*INDEX(SR_mission_minutes!E$2:E$43,MATCH($A40,SR_mission_minutes!$A$2:$A$43)),"-")</f>
        <v>2364.2857142857142</v>
      </c>
      <c r="F40" s="116">
        <f>IFERROR(INDEX(lifespans_all!F$2:F$56,MATCH($A40,lifespans_all!$A$2:$A$56,0))*INDEX(SR_mission_minutes!F$2:F$43,MATCH($A40,SR_mission_minutes!$A$2:$A$43)),"-")</f>
        <v>0</v>
      </c>
      <c r="G40" s="116">
        <f>IFERROR(INDEX(lifespans_all!G$2:G$56,MATCH($A40,lifespans_all!$A$2:$A$56,0))*INDEX(SR_mission_minutes!G$2:G$43,MATCH($A40,SR_mission_minutes!$A$2:$A$43)),"-")</f>
        <v>0</v>
      </c>
      <c r="H40" s="116">
        <f>IFERROR(INDEX(lifespans_all!H$2:H$56,MATCH($A40,lifespans_all!$A$2:$A$56,0))*INDEX(SR_mission_minutes!H$2:H$43,MATCH($A40,SR_mission_minutes!$A$2:$A$43)),"-")</f>
        <v>0</v>
      </c>
      <c r="I40" s="116">
        <f>IFERROR(INDEX(lifespans_all!I$2:I$56,MATCH($A40,lifespans_all!$A$2:$A$56,0))*INDEX(SR_mission_minutes!I$2:I$43,MATCH($A40,SR_mission_minutes!$A$2:$A$43)),"-")</f>
        <v>0</v>
      </c>
      <c r="J40" s="116">
        <f>IFERROR(INDEX(lifespans_all!J$2:J$56,MATCH($A40,lifespans_all!$A$2:$A$56,0))*INDEX(SR_mission_minutes!J$2:J$43,MATCH($A40,SR_mission_minutes!$A$2:$A$43)),"-")</f>
        <v>0</v>
      </c>
      <c r="K40" s="116">
        <f>IFERROR(INDEX(lifespans_all!K$2:K$56,MATCH($A40,lifespans_all!$A$2:$A$56,0))*INDEX(SR_mission_minutes!K$2:K$43,MATCH($A40,SR_mission_minutes!$A$2:$A$43)),"-")</f>
        <v>0</v>
      </c>
      <c r="L40" s="116">
        <f>IFERROR(INDEX(lifespans_all!L$2:L$56,MATCH($A40,lifespans_all!$A$2:$A$56,0))*INDEX(SR_mission_minutes!L$2:L$43,MATCH($A40,SR_mission_minutes!$A$2:$A$43)),"-")</f>
        <v>0</v>
      </c>
      <c r="M40" s="116">
        <f>IFERROR(INDEX(lifespans_all!M$2:M$56,MATCH($A40,lifespans_all!$A$2:$A$56,0))*INDEX(SR_mission_minutes!M$2:M$43,MATCH($A40,SR_mission_minutes!$A$2:$A$43)),"-")</f>
        <v>0</v>
      </c>
      <c r="N40" s="116">
        <f>IFERROR(INDEX(lifespans_all!N$2:N$56,MATCH($A40,lifespans_all!$A$2:$A$56,0))*INDEX(SR_mission_minutes!N$2:N$43,MATCH($A40,SR_mission_minutes!$A$2:$A$43)),"-")</f>
        <v>0</v>
      </c>
      <c r="O40" s="116">
        <f>IFERROR(INDEX(lifespans_all!O$2:O$56,MATCH($A40,lifespans_all!$A$2:$A$56,0))*INDEX(SR_mission_minutes!O$2:O$43,MATCH($A40,SR_mission_minutes!$A$2:$A$43)),"-")</f>
        <v>0</v>
      </c>
      <c r="P40" s="116">
        <f>IFERROR(INDEX(lifespans_all!P$2:P$56,MATCH($A40,lifespans_all!$A$2:$A$56,0))*INDEX(SR_mission_minutes!P$2:P$43,MATCH($A40,SR_mission_minutes!$A$2:$A$43)),"-")</f>
        <v>0</v>
      </c>
      <c r="Q40" s="116">
        <f>IFERROR(INDEX(lifespans_all!Q$2:Q$56,MATCH($A40,lifespans_all!$A$2:$A$56,0))*INDEX(SR_mission_minutes!Q$2:Q$43,MATCH($A40,SR_mission_minutes!$A$2:$A$43)),"-")</f>
        <v>0</v>
      </c>
      <c r="R40" s="116">
        <f>IFERROR(INDEX(lifespans_all!R$2:R$56,MATCH($A40,lifespans_all!$A$2:$A$56,0))*INDEX(SR_mission_minutes!R$2:R$43,MATCH($A40,SR_mission_minutes!$A$2:$A$43)),"-")</f>
        <v>0</v>
      </c>
      <c r="S40" s="116">
        <f>IFERROR(INDEX(lifespans_all!S$2:S$56,MATCH($A40,lifespans_all!$A$2:$A$56,0))*INDEX(SR_mission_minutes!S$2:S$43,MATCH($A40,SR_mission_minutes!$A$2:$A$43)),"-")</f>
        <v>0</v>
      </c>
      <c r="T40" s="116">
        <f>IFERROR(INDEX(lifespans_all!T$2:T$56,MATCH($A40,lifespans_all!$A$2:$A$56,0))*INDEX(SR_mission_minutes!T$2:T$43,MATCH($A40,SR_mission_minutes!$A$2:$A$43)),"-")</f>
        <v>0</v>
      </c>
      <c r="U40" s="116">
        <f>IFERROR(INDEX(lifespans_all!U$2:U$56,MATCH($A40,lifespans_all!$A$2:$A$56,0))*INDEX(SR_mission_minutes!U$2:U$43,MATCH($A40,SR_mission_minutes!$A$2:$A$43)),"-")</f>
        <v>0</v>
      </c>
      <c r="V40" s="116">
        <f>IFERROR(INDEX(lifespans_all!V$2:V$56,MATCH($A40,lifespans_all!$A$2:$A$56,0))*INDEX(SR_mission_minutes!V$2:V$43,MATCH($A40,SR_mission_minutes!$A$2:$A$43)),"-")</f>
        <v>0</v>
      </c>
      <c r="W40" s="116">
        <f>IFERROR(INDEX(lifespans_all!W$2:W$56,MATCH($A40,lifespans_all!$A$2:$A$56,0))*INDEX(SR_mission_minutes!W$2:W$43,MATCH($A40,SR_mission_minutes!$A$2:$A$43)),"-")</f>
        <v>0</v>
      </c>
    </row>
    <row r="41" spans="1:23" x14ac:dyDescent="0.25">
      <c r="A41" s="44" t="s">
        <v>52</v>
      </c>
      <c r="B41" s="44" t="s">
        <v>55</v>
      </c>
      <c r="C41" s="122"/>
      <c r="D41" s="116">
        <f>IFERROR(INDEX(lifespans_all!D$2:D$56,MATCH($A41,lifespans_all!$A$2:$A$56,0))*INDEX(SR_mission_minutes!D$2:D$43,MATCH($A41,SR_mission_minutes!$A$2:$A$43)),"-")</f>
        <v>2364.2857142857142</v>
      </c>
      <c r="E41" s="116">
        <f>IFERROR(INDEX(lifespans_all!E$2:E$56,MATCH($A41,lifespans_all!$A$2:$A$56,0))*INDEX(SR_mission_minutes!E$2:E$43,MATCH($A41,SR_mission_minutes!$A$2:$A$43)),"-")</f>
        <v>2364.2857142857142</v>
      </c>
      <c r="F41" s="116">
        <f>IFERROR(INDEX(lifespans_all!F$2:F$56,MATCH($A41,lifespans_all!$A$2:$A$56,0))*INDEX(SR_mission_minutes!F$2:F$43,MATCH($A41,SR_mission_minutes!$A$2:$A$43)),"-")</f>
        <v>0</v>
      </c>
      <c r="G41" s="116">
        <f>IFERROR(INDEX(lifespans_all!G$2:G$56,MATCH($A41,lifespans_all!$A$2:$A$56,0))*INDEX(SR_mission_minutes!G$2:G$43,MATCH($A41,SR_mission_minutes!$A$2:$A$43)),"-")</f>
        <v>0</v>
      </c>
      <c r="H41" s="116">
        <f>IFERROR(INDEX(lifespans_all!H$2:H$56,MATCH($A41,lifespans_all!$A$2:$A$56,0))*INDEX(SR_mission_minutes!H$2:H$43,MATCH($A41,SR_mission_minutes!$A$2:$A$43)),"-")</f>
        <v>0</v>
      </c>
      <c r="I41" s="116">
        <f>IFERROR(INDEX(lifespans_all!I$2:I$56,MATCH($A41,lifespans_all!$A$2:$A$56,0))*INDEX(SR_mission_minutes!I$2:I$43,MATCH($A41,SR_mission_minutes!$A$2:$A$43)),"-")</f>
        <v>0</v>
      </c>
      <c r="J41" s="116">
        <f>IFERROR(INDEX(lifespans_all!J$2:J$56,MATCH($A41,lifespans_all!$A$2:$A$56,0))*INDEX(SR_mission_minutes!J$2:J$43,MATCH($A41,SR_mission_minutes!$A$2:$A$43)),"-")</f>
        <v>0</v>
      </c>
      <c r="K41" s="116">
        <f>IFERROR(INDEX(lifespans_all!K$2:K$56,MATCH($A41,lifespans_all!$A$2:$A$56,0))*INDEX(SR_mission_minutes!K$2:K$43,MATCH($A41,SR_mission_minutes!$A$2:$A$43)),"-")</f>
        <v>0</v>
      </c>
      <c r="L41" s="116">
        <f>IFERROR(INDEX(lifespans_all!L$2:L$56,MATCH($A41,lifespans_all!$A$2:$A$56,0))*INDEX(SR_mission_minutes!L$2:L$43,MATCH($A41,SR_mission_minutes!$A$2:$A$43)),"-")</f>
        <v>0</v>
      </c>
      <c r="M41" s="116">
        <f>IFERROR(INDEX(lifespans_all!M$2:M$56,MATCH($A41,lifespans_all!$A$2:$A$56,0))*INDEX(SR_mission_minutes!M$2:M$43,MATCH($A41,SR_mission_minutes!$A$2:$A$43)),"-")</f>
        <v>0</v>
      </c>
      <c r="N41" s="116">
        <f>IFERROR(INDEX(lifespans_all!N$2:N$56,MATCH($A41,lifespans_all!$A$2:$A$56,0))*INDEX(SR_mission_minutes!N$2:N$43,MATCH($A41,SR_mission_minutes!$A$2:$A$43)),"-")</f>
        <v>0</v>
      </c>
      <c r="O41" s="116">
        <f>IFERROR(INDEX(lifespans_all!O$2:O$56,MATCH($A41,lifespans_all!$A$2:$A$56,0))*INDEX(SR_mission_minutes!O$2:O$43,MATCH($A41,SR_mission_minutes!$A$2:$A$43)),"-")</f>
        <v>0</v>
      </c>
      <c r="P41" s="116">
        <f>IFERROR(INDEX(lifespans_all!P$2:P$56,MATCH($A41,lifespans_all!$A$2:$A$56,0))*INDEX(SR_mission_minutes!P$2:P$43,MATCH($A41,SR_mission_minutes!$A$2:$A$43)),"-")</f>
        <v>0</v>
      </c>
      <c r="Q41" s="116">
        <f>IFERROR(INDEX(lifespans_all!Q$2:Q$56,MATCH($A41,lifespans_all!$A$2:$A$56,0))*INDEX(SR_mission_minutes!Q$2:Q$43,MATCH($A41,SR_mission_minutes!$A$2:$A$43)),"-")</f>
        <v>0</v>
      </c>
      <c r="R41" s="116">
        <f>IFERROR(INDEX(lifespans_all!R$2:R$56,MATCH($A41,lifespans_all!$A$2:$A$56,0))*INDEX(SR_mission_minutes!R$2:R$43,MATCH($A41,SR_mission_minutes!$A$2:$A$43)),"-")</f>
        <v>0</v>
      </c>
      <c r="S41" s="116">
        <f>IFERROR(INDEX(lifespans_all!S$2:S$56,MATCH($A41,lifespans_all!$A$2:$A$56,0))*INDEX(SR_mission_minutes!S$2:S$43,MATCH($A41,SR_mission_minutes!$A$2:$A$43)),"-")</f>
        <v>0</v>
      </c>
      <c r="T41" s="116">
        <f>IFERROR(INDEX(lifespans_all!T$2:T$56,MATCH($A41,lifespans_all!$A$2:$A$56,0))*INDEX(SR_mission_minutes!T$2:T$43,MATCH($A41,SR_mission_minutes!$A$2:$A$43)),"-")</f>
        <v>0</v>
      </c>
      <c r="U41" s="116">
        <f>IFERROR(INDEX(lifespans_all!U$2:U$56,MATCH($A41,lifespans_all!$A$2:$A$56,0))*INDEX(SR_mission_minutes!U$2:U$43,MATCH($A41,SR_mission_minutes!$A$2:$A$43)),"-")</f>
        <v>0</v>
      </c>
      <c r="V41" s="116">
        <f>IFERROR(INDEX(lifespans_all!V$2:V$56,MATCH($A41,lifespans_all!$A$2:$A$56,0))*INDEX(SR_mission_minutes!V$2:V$43,MATCH($A41,SR_mission_minutes!$A$2:$A$43)),"-")</f>
        <v>0</v>
      </c>
      <c r="W41" s="116">
        <f>IFERROR(INDEX(lifespans_all!W$2:W$56,MATCH($A41,lifespans_all!$A$2:$A$56,0))*INDEX(SR_mission_minutes!W$2:W$43,MATCH($A41,SR_mission_minutes!$A$2:$A$43)),"-")</f>
        <v>0</v>
      </c>
    </row>
    <row r="42" spans="1:23" x14ac:dyDescent="0.25">
      <c r="A42" s="44" t="s">
        <v>53</v>
      </c>
      <c r="B42" s="44" t="s">
        <v>56</v>
      </c>
      <c r="C42" s="122"/>
      <c r="D42" s="116">
        <f>IFERROR(INDEX(lifespans_all!D$2:D$56,MATCH($A42,lifespans_all!$A$2:$A$56,0))*INDEX(SR_mission_minutes!D$2:D$43,MATCH($A42,SR_mission_minutes!$A$2:$A$43)),"-")</f>
        <v>66700.388888888891</v>
      </c>
      <c r="E42" s="116">
        <f>IFERROR(INDEX(lifespans_all!E$2:E$56,MATCH($A42,lifespans_all!$A$2:$A$56,0))*INDEX(SR_mission_minutes!E$2:E$43,MATCH($A42,SR_mission_minutes!$A$2:$A$43)),"-")</f>
        <v>0</v>
      </c>
      <c r="F42" s="116">
        <f>IFERROR(INDEX(lifespans_all!F$2:F$56,MATCH($A42,lifespans_all!$A$2:$A$56,0))*INDEX(SR_mission_minutes!F$2:F$43,MATCH($A42,SR_mission_minutes!$A$2:$A$43)),"-")</f>
        <v>0</v>
      </c>
      <c r="G42" s="116">
        <f>IFERROR(INDEX(lifespans_all!G$2:G$56,MATCH($A42,lifespans_all!$A$2:$A$56,0))*INDEX(SR_mission_minutes!G$2:G$43,MATCH($A42,SR_mission_minutes!$A$2:$A$43)),"-")</f>
        <v>0</v>
      </c>
      <c r="H42" s="116">
        <f>IFERROR(INDEX(lifespans_all!H$2:H$56,MATCH($A42,lifespans_all!$A$2:$A$56,0))*INDEX(SR_mission_minutes!H$2:H$43,MATCH($A42,SR_mission_minutes!$A$2:$A$43)),"-")</f>
        <v>0</v>
      </c>
      <c r="I42" s="116">
        <f>IFERROR(INDEX(lifespans_all!I$2:I$56,MATCH($A42,lifespans_all!$A$2:$A$56,0))*INDEX(SR_mission_minutes!I$2:I$43,MATCH($A42,SR_mission_minutes!$A$2:$A$43)),"-")</f>
        <v>0</v>
      </c>
      <c r="J42" s="116">
        <f>IFERROR(INDEX(lifespans_all!J$2:J$56,MATCH($A42,lifespans_all!$A$2:$A$56,0))*INDEX(SR_mission_minutes!J$2:J$43,MATCH($A42,SR_mission_minutes!$A$2:$A$43)),"-")</f>
        <v>0</v>
      </c>
      <c r="K42" s="116">
        <f>IFERROR(INDEX(lifespans_all!K$2:K$56,MATCH($A42,lifespans_all!$A$2:$A$56,0))*INDEX(SR_mission_minutes!K$2:K$43,MATCH($A42,SR_mission_minutes!$A$2:$A$43)),"-")</f>
        <v>0</v>
      </c>
      <c r="L42" s="116">
        <f>IFERROR(INDEX(lifespans_all!L$2:L$56,MATCH($A42,lifespans_all!$A$2:$A$56,0))*INDEX(SR_mission_minutes!L$2:L$43,MATCH($A42,SR_mission_minutes!$A$2:$A$43)),"-")</f>
        <v>0</v>
      </c>
      <c r="M42" s="116">
        <f>IFERROR(INDEX(lifespans_all!M$2:M$56,MATCH($A42,lifespans_all!$A$2:$A$56,0))*INDEX(SR_mission_minutes!M$2:M$43,MATCH($A42,SR_mission_minutes!$A$2:$A$43)),"-")</f>
        <v>0</v>
      </c>
      <c r="N42" s="116">
        <f>IFERROR(INDEX(lifespans_all!N$2:N$56,MATCH($A42,lifespans_all!$A$2:$A$56,0))*INDEX(SR_mission_minutes!N$2:N$43,MATCH($A42,SR_mission_minutes!$A$2:$A$43)),"-")</f>
        <v>0</v>
      </c>
      <c r="O42" s="116">
        <f>IFERROR(INDEX(lifespans_all!O$2:O$56,MATCH($A42,lifespans_all!$A$2:$A$56,0))*INDEX(SR_mission_minutes!O$2:O$43,MATCH($A42,SR_mission_minutes!$A$2:$A$43)),"-")</f>
        <v>0</v>
      </c>
      <c r="P42" s="116">
        <f>IFERROR(INDEX(lifespans_all!P$2:P$56,MATCH($A42,lifespans_all!$A$2:$A$56,0))*INDEX(SR_mission_minutes!P$2:P$43,MATCH($A42,SR_mission_minutes!$A$2:$A$43)),"-")</f>
        <v>0</v>
      </c>
      <c r="Q42" s="116">
        <f>IFERROR(INDEX(lifespans_all!Q$2:Q$56,MATCH($A42,lifespans_all!$A$2:$A$56,0))*INDEX(SR_mission_minutes!Q$2:Q$43,MATCH($A42,SR_mission_minutes!$A$2:$A$43)),"-")</f>
        <v>0</v>
      </c>
      <c r="R42" s="116">
        <f>IFERROR(INDEX(lifespans_all!R$2:R$56,MATCH($A42,lifespans_all!$A$2:$A$56,0))*INDEX(SR_mission_minutes!R$2:R$43,MATCH($A42,SR_mission_minutes!$A$2:$A$43)),"-")</f>
        <v>0</v>
      </c>
      <c r="S42" s="116">
        <f>IFERROR(INDEX(lifespans_all!S$2:S$56,MATCH($A42,lifespans_all!$A$2:$A$56,0))*INDEX(SR_mission_minutes!S$2:S$43,MATCH($A42,SR_mission_minutes!$A$2:$A$43)),"-")</f>
        <v>0</v>
      </c>
      <c r="T42" s="116">
        <f>IFERROR(INDEX(lifespans_all!T$2:T$56,MATCH($A42,lifespans_all!$A$2:$A$56,0))*INDEX(SR_mission_minutes!T$2:T$43,MATCH($A42,SR_mission_minutes!$A$2:$A$43)),"-")</f>
        <v>0</v>
      </c>
      <c r="U42" s="116">
        <f>IFERROR(INDEX(lifespans_all!U$2:U$56,MATCH($A42,lifespans_all!$A$2:$A$56,0))*INDEX(SR_mission_minutes!U$2:U$43,MATCH($A42,SR_mission_minutes!$A$2:$A$43)),"-")</f>
        <v>0</v>
      </c>
      <c r="V42" s="116">
        <f>IFERROR(INDEX(lifespans_all!V$2:V$56,MATCH($A42,lifespans_all!$A$2:$A$56,0))*INDEX(SR_mission_minutes!V$2:V$43,MATCH($A42,SR_mission_minutes!$A$2:$A$43)),"-")</f>
        <v>0</v>
      </c>
      <c r="W42" s="116">
        <f>IFERROR(INDEX(lifespans_all!W$2:W$56,MATCH($A42,lifespans_all!$A$2:$A$56,0))*INDEX(SR_mission_minutes!W$2:W$43,MATCH($A42,SR_mission_minutes!$A$2:$A$43)),"-")</f>
        <v>0</v>
      </c>
    </row>
    <row r="43" spans="1:23" x14ac:dyDescent="0.25">
      <c r="A43" s="44" t="s">
        <v>54</v>
      </c>
      <c r="B43" s="44" t="s">
        <v>56</v>
      </c>
      <c r="C43" s="122"/>
      <c r="D43" s="116">
        <f>IFERROR(INDEX(lifespans_all!D$2:D$56,MATCH($A43,lifespans_all!$A$2:$A$56,0))*INDEX(SR_mission_minutes!D$2:D$43,MATCH($A43,SR_mission_minutes!$A$2:$A$43)),"-")</f>
        <v>33739.333333333336</v>
      </c>
      <c r="E43" s="116">
        <f>IFERROR(INDEX(lifespans_all!E$2:E$56,MATCH($A43,lifespans_all!$A$2:$A$56,0))*INDEX(SR_mission_minutes!E$2:E$43,MATCH($A43,SR_mission_minutes!$A$2:$A$43)),"-")</f>
        <v>33739.333333333336</v>
      </c>
      <c r="F43" s="116">
        <f>IFERROR(INDEX(lifespans_all!F$2:F$56,MATCH($A43,lifespans_all!$A$2:$A$56,0))*INDEX(SR_mission_minutes!F$2:F$43,MATCH($A43,SR_mission_minutes!$A$2:$A$43)),"-")</f>
        <v>33739.333333333336</v>
      </c>
      <c r="G43" s="116">
        <f>IFERROR(INDEX(lifespans_all!G$2:G$56,MATCH($A43,lifespans_all!$A$2:$A$56,0))*INDEX(SR_mission_minutes!G$2:G$43,MATCH($A43,SR_mission_minutes!$A$2:$A$43)),"-")</f>
        <v>33739.333333333336</v>
      </c>
      <c r="H43" s="116">
        <f>IFERROR(INDEX(lifespans_all!H$2:H$56,MATCH($A43,lifespans_all!$A$2:$A$56,0))*INDEX(SR_mission_minutes!H$2:H$43,MATCH($A43,SR_mission_minutes!$A$2:$A$43)),"-")</f>
        <v>0</v>
      </c>
      <c r="I43" s="116">
        <f>IFERROR(INDEX(lifespans_all!I$2:I$56,MATCH($A43,lifespans_all!$A$2:$A$56,0))*INDEX(SR_mission_minutes!I$2:I$43,MATCH($A43,SR_mission_minutes!$A$2:$A$43)),"-")</f>
        <v>0</v>
      </c>
      <c r="J43" s="116">
        <f>IFERROR(INDEX(lifespans_all!J$2:J$56,MATCH($A43,lifespans_all!$A$2:$A$56,0))*INDEX(SR_mission_minutes!J$2:J$43,MATCH($A43,SR_mission_minutes!$A$2:$A$43)),"-")</f>
        <v>0</v>
      </c>
      <c r="K43" s="116">
        <f>IFERROR(INDEX(lifespans_all!K$2:K$56,MATCH($A43,lifespans_all!$A$2:$A$56,0))*INDEX(SR_mission_minutes!K$2:K$43,MATCH($A43,SR_mission_minutes!$A$2:$A$43)),"-")</f>
        <v>0</v>
      </c>
      <c r="L43" s="116">
        <f>IFERROR(INDEX(lifespans_all!L$2:L$56,MATCH($A43,lifespans_all!$A$2:$A$56,0))*INDEX(SR_mission_minutes!L$2:L$43,MATCH($A43,SR_mission_minutes!$A$2:$A$43)),"-")</f>
        <v>0</v>
      </c>
      <c r="M43" s="116">
        <f>IFERROR(INDEX(lifespans_all!M$2:M$56,MATCH($A43,lifespans_all!$A$2:$A$56,0))*INDEX(SR_mission_minutes!M$2:M$43,MATCH($A43,SR_mission_minutes!$A$2:$A$43)),"-")</f>
        <v>0</v>
      </c>
      <c r="N43" s="116">
        <f>IFERROR(INDEX(lifespans_all!N$2:N$56,MATCH($A43,lifespans_all!$A$2:$A$56,0))*INDEX(SR_mission_minutes!N$2:N$43,MATCH($A43,SR_mission_minutes!$A$2:$A$43)),"-")</f>
        <v>0</v>
      </c>
      <c r="O43" s="116">
        <f>IFERROR(INDEX(lifespans_all!O$2:O$56,MATCH($A43,lifespans_all!$A$2:$A$56,0))*INDEX(SR_mission_minutes!O$2:O$43,MATCH($A43,SR_mission_minutes!$A$2:$A$43)),"-")</f>
        <v>0</v>
      </c>
      <c r="P43" s="116">
        <f>IFERROR(INDEX(lifespans_all!P$2:P$56,MATCH($A43,lifespans_all!$A$2:$A$56,0))*INDEX(SR_mission_minutes!P$2:P$43,MATCH($A43,SR_mission_minutes!$A$2:$A$43)),"-")</f>
        <v>0</v>
      </c>
      <c r="Q43" s="116">
        <f>IFERROR(INDEX(lifespans_all!Q$2:Q$56,MATCH($A43,lifespans_all!$A$2:$A$56,0))*INDEX(SR_mission_minutes!Q$2:Q$43,MATCH($A43,SR_mission_minutes!$A$2:$A$43)),"-")</f>
        <v>0</v>
      </c>
      <c r="R43" s="116">
        <f>IFERROR(INDEX(lifespans_all!R$2:R$56,MATCH($A43,lifespans_all!$A$2:$A$56,0))*INDEX(SR_mission_minutes!R$2:R$43,MATCH($A43,SR_mission_minutes!$A$2:$A$43)),"-")</f>
        <v>0</v>
      </c>
      <c r="S43" s="116">
        <f>IFERROR(INDEX(lifespans_all!S$2:S$56,MATCH($A43,lifespans_all!$A$2:$A$56,0))*INDEX(SR_mission_minutes!S$2:S$43,MATCH($A43,SR_mission_minutes!$A$2:$A$43)),"-")</f>
        <v>0</v>
      </c>
      <c r="T43" s="116">
        <f>IFERROR(INDEX(lifespans_all!T$2:T$56,MATCH($A43,lifespans_all!$A$2:$A$56,0))*INDEX(SR_mission_minutes!T$2:T$43,MATCH($A43,SR_mission_minutes!$A$2:$A$43)),"-")</f>
        <v>0</v>
      </c>
      <c r="U43" s="116">
        <f>IFERROR(INDEX(lifespans_all!U$2:U$56,MATCH($A43,lifespans_all!$A$2:$A$56,0))*INDEX(SR_mission_minutes!U$2:U$43,MATCH($A43,SR_mission_minutes!$A$2:$A$43)),"-")</f>
        <v>0</v>
      </c>
      <c r="V43" s="116">
        <f>IFERROR(INDEX(lifespans_all!V$2:V$56,MATCH($A43,lifespans_all!$A$2:$A$56,0))*INDEX(SR_mission_minutes!V$2:V$43,MATCH($A43,SR_mission_minutes!$A$2:$A$43)),"-")</f>
        <v>0</v>
      </c>
      <c r="W43" s="116">
        <f>IFERROR(INDEX(lifespans_all!W$2:W$56,MATCH($A43,lifespans_all!$A$2:$A$56,0))*INDEX(SR_mission_minutes!W$2:W$43,MATCH($A43,SR_mission_minutes!$A$2:$A$43)),"-")</f>
        <v>0</v>
      </c>
    </row>
    <row r="44" spans="1:23" x14ac:dyDescent="0.25">
      <c r="A44" s="36" t="s">
        <v>107</v>
      </c>
      <c r="B44" s="35" t="s">
        <v>58</v>
      </c>
      <c r="C44" s="36" t="s">
        <v>11</v>
      </c>
      <c r="D44" s="116">
        <f>IFERROR((INDEX(lifespans_all!D$49:D$56,MATCH($B44,lifespans_all!$B$49:$B$56,0))*SR_mission_minutes!D44)*POWER(1+(Settings!$C$31/100),D$1-2021),"-")</f>
        <v>11487.900000000001</v>
      </c>
      <c r="E44" s="116">
        <f>IFERROR((INDEX(lifespans_all!E$49:E$56,MATCH($B44,lifespans_all!$B$49:$B$56,0))*SR_mission_minutes!E44)*POWER(1+(Settings!$C$31/100),E$1-2021),"-")</f>
        <v>23435.316000000003</v>
      </c>
      <c r="F44" s="116">
        <f>IFERROR((INDEX(lifespans_all!F$49:F$56,MATCH($B44,lifespans_all!$B$49:$B$56,0))*SR_mission_minutes!F44)*POWER(1+(Settings!$C$31/100),F$1-2021),"-")</f>
        <v>35856.033480000006</v>
      </c>
      <c r="G44" s="116">
        <f>IFERROR((INDEX(lifespans_all!G$49:G$56,MATCH($B44,lifespans_all!$B$49:$B$56,0))*SR_mission_minutes!G44)*POWER(1+(Settings!$C$31/100),G$1-2021),"-")</f>
        <v>48764.205532800006</v>
      </c>
      <c r="H44" s="116">
        <f>IFERROR((INDEX(lifespans_all!H$49:H$56,MATCH($B44,lifespans_all!$B$49:$B$56,0))*SR_mission_minutes!H44)*POWER(1+(Settings!$C$31/100),H$1-2021),"-")</f>
        <v>62174.362054320001</v>
      </c>
      <c r="I44" s="116">
        <f>IFERROR((INDEX(lifespans_all!I$49:I$56,MATCH($B44,lifespans_all!$B$49:$B$56,0))*SR_mission_minutes!I44)*POWER(1+(Settings!$C$31/100),I$1-2021),"-")</f>
        <v>76101.419154487681</v>
      </c>
      <c r="J44" s="116">
        <f>IFERROR((INDEX(lifespans_all!J$49:J$56,MATCH($B44,lifespans_all!$B$49:$B$56,0))*SR_mission_minutes!J44)*POWER(1+(Settings!$C$31/100),J$1-2021),"-")</f>
        <v>90560.688793840338</v>
      </c>
      <c r="K44" s="116">
        <f>IFERROR((INDEX(lifespans_all!K$49:K$56,MATCH($B44,lifespans_all!$B$49:$B$56,0))*SR_mission_minutes!K44)*POWER(1+(Settings!$C$31/100),K$1-2021),"-")</f>
        <v>105567.88865110528</v>
      </c>
      <c r="L44" s="116">
        <f>IFERROR((INDEX(lifespans_all!L$49:L$56,MATCH($B44,lifespans_all!$B$49:$B$56,0))*SR_mission_minutes!L44)*POWER(1+(Settings!$C$31/100),L$1-2021),"-")</f>
        <v>121139.15222714332</v>
      </c>
      <c r="M44" s="116">
        <f>IFERROR((INDEX(lifespans_all!M$49:M$56,MATCH($B44,lifespans_all!$B$49:$B$56,0))*SR_mission_minutes!M44)*POWER(1+(Settings!$C$31/100),M$1-2021),"-")</f>
        <v>137291.03919076244</v>
      </c>
      <c r="N44" s="116">
        <f>IFERROR((INDEX(lifespans_all!N$49:N$56,MATCH($B44,lifespans_all!$B$49:$B$56,0))*SR_mission_minutes!N44)*POWER(1+(Settings!$C$31/100),N$1-2021),"-")</f>
        <v>420110.57992373308</v>
      </c>
      <c r="O44" s="116">
        <f>IFERROR((INDEX(lifespans_all!O$49:O$56,MATCH($B44,lifespans_all!$B$49:$B$56,0))*SR_mission_minutes!O44)*POWER(1+(Settings!$C$31/100),O$1-2021),"-")</f>
        <v>428512.79152220767</v>
      </c>
      <c r="P44" s="116">
        <f>IFERROR((INDEX(lifespans_all!P$49:P$56,MATCH($B44,lifespans_all!$B$49:$B$56,0))*SR_mission_minutes!P44)*POWER(1+(Settings!$C$31/100),P$1-2021),"-")</f>
        <v>437083.04735265189</v>
      </c>
      <c r="Q44" s="116">
        <f>IFERROR((INDEX(lifespans_all!Q$49:Q$56,MATCH($B44,lifespans_all!$B$49:$B$56,0))*SR_mission_minutes!Q44)*POWER(1+(Settings!$C$31/100),Q$1-2021),"-")</f>
        <v>445824.70829970494</v>
      </c>
      <c r="R44" s="116">
        <f>IFERROR((INDEX(lifespans_all!R$49:R$56,MATCH($B44,lifespans_all!$B$49:$B$56,0))*SR_mission_minutes!R44)*POWER(1+(Settings!$C$31/100),R$1-2021),"-")</f>
        <v>454741.20246569905</v>
      </c>
      <c r="S44" s="116">
        <f>IFERROR((INDEX(lifespans_all!S$49:S$56,MATCH($B44,lifespans_all!$B$49:$B$56,0))*SR_mission_minutes!S44)*POWER(1+(Settings!$C$31/100),S$1-2021),"-")</f>
        <v>463836.0265150129</v>
      </c>
      <c r="T44" s="116">
        <f>IFERROR((INDEX(lifespans_all!T$49:T$56,MATCH($B44,lifespans_all!$B$49:$B$56,0))*SR_mission_minutes!T44)*POWER(1+(Settings!$C$31/100),T$1-2021),"-")</f>
        <v>473112.74704531324</v>
      </c>
      <c r="U44" s="116">
        <f>IFERROR((INDEX(lifespans_all!U$49:U$56,MATCH($B44,lifespans_all!$B$49:$B$56,0))*SR_mission_minutes!U44)*POWER(1+(Settings!$C$31/100),U$1-2021),"-")</f>
        <v>482575.00198621955</v>
      </c>
      <c r="V44" s="116">
        <f>IFERROR((INDEX(lifespans_all!V$49:V$56,MATCH($B44,lifespans_all!$B$49:$B$56,0))*SR_mission_minutes!V44)*POWER(1+(Settings!$C$31/100),V$1-2021),"-")</f>
        <v>492226.50202594389</v>
      </c>
      <c r="W44" s="116">
        <f>IFERROR((INDEX(lifespans_all!W$49:W$56,MATCH($B44,lifespans_all!$B$49:$B$56,0))*SR_mission_minutes!W44)*POWER(1+(Settings!$C$31/100),W$1-2021),"-")</f>
        <v>502071.03206646274</v>
      </c>
    </row>
    <row r="45" spans="1:23" x14ac:dyDescent="0.25">
      <c r="A45" s="36" t="s">
        <v>107</v>
      </c>
      <c r="B45" s="35" t="s">
        <v>56</v>
      </c>
      <c r="C45" s="36" t="s">
        <v>11</v>
      </c>
      <c r="D45" s="116">
        <f>IFERROR((INDEX(lifespans_all!D$49:D$56,MATCH($B45,lifespans_all!$B$49:$B$56,0))*SR_mission_minutes!D45)*POWER(1+(Settings!$C$31/100),D$1-2021),"-")</f>
        <v>33350.194444444445</v>
      </c>
      <c r="E45" s="116">
        <f>IFERROR((INDEX(lifespans_all!E$49:E$56,MATCH($B45,lifespans_all!$B$49:$B$56,0))*SR_mission_minutes!E45)*POWER(1+(Settings!$C$31/100),E$1-2021),"-")</f>
        <v>204103.19000000003</v>
      </c>
      <c r="F45" s="116">
        <f>IFERROR((INDEX(lifespans_all!F$49:F$56,MATCH($B45,lifespans_all!$B$49:$B$56,0))*SR_mission_minutes!F45)*POWER(1+(Settings!$C$31/100),F$1-2021),"-")</f>
        <v>312277.88069999998</v>
      </c>
      <c r="G45" s="116">
        <f>IFERROR((INDEX(lifespans_all!G$49:G$56,MATCH($B45,lifespans_all!$B$49:$B$56,0))*SR_mission_minutes!G45)*POWER(1+(Settings!$C$31/100),G$1-2021),"-")</f>
        <v>495480.90404399997</v>
      </c>
      <c r="H45" s="116">
        <f>IFERROR((INDEX(lifespans_all!H$49:H$56,MATCH($B45,lifespans_all!$B$49:$B$56,0))*SR_mission_minutes!H45)*POWER(1+(Settings!$C$31/100),H$1-2021),"-")</f>
        <v>758085.78318731999</v>
      </c>
      <c r="I45" s="116">
        <f>IFERROR((INDEX(lifespans_all!I$49:I$56,MATCH($B45,lifespans_all!$B$49:$B$56,0))*SR_mission_minutes!I45)*POWER(1+(Settings!$C$31/100),I$1-2021),"-")</f>
        <v>1030996.6651347553</v>
      </c>
      <c r="J45" s="116">
        <f>IFERROR((INDEX(lifespans_all!J$49:J$56,MATCH($B45,lifespans_all!$B$49:$B$56,0))*SR_mission_minutes!J45)*POWER(1+(Settings!$C$31/100),J$1-2021),"-")</f>
        <v>1314520.7480468128</v>
      </c>
      <c r="K45" s="116">
        <f>IFERROR((INDEX(lifespans_all!K$49:K$56,MATCH($B45,lifespans_all!$B$49:$B$56,0))*SR_mission_minutes!K45)*POWER(1+(Settings!$C$31/100),K$1-2021),"-")</f>
        <v>1532355.6148659987</v>
      </c>
      <c r="L45" s="116">
        <f>IFERROR((INDEX(lifespans_all!L$49:L$56,MATCH($B45,lifespans_all!$B$49:$B$56,0))*SR_mission_minutes!L45)*POWER(1+(Settings!$C$31/100),L$1-2021),"-")</f>
        <v>1602077.7953424018</v>
      </c>
      <c r="M45" s="116">
        <f>IFERROR((INDEX(lifespans_all!M$49:M$56,MATCH($B45,lifespans_all!$B$49:$B$56,0))*SR_mission_minutes!M45)*POWER(1+(Settings!$C$31/100),M$1-2021),"-")</f>
        <v>1673975.9207919147</v>
      </c>
      <c r="N45" s="116">
        <f>IFERROR((INDEX(lifespans_all!N$49:N$56,MATCH($B45,lifespans_all!$B$49:$B$56,0))*SR_mission_minutes!N45)*POWER(1+(Settings!$C$31/100),N$1-2021),"-")</f>
        <v>1707455.4392077529</v>
      </c>
      <c r="O45" s="116">
        <f>IFERROR((INDEX(lifespans_all!O$49:O$56,MATCH($B45,lifespans_all!$B$49:$B$56,0))*SR_mission_minutes!O45)*POWER(1+(Settings!$C$31/100),O$1-2021),"-")</f>
        <v>1741604.5479919077</v>
      </c>
      <c r="P45" s="116">
        <f>IFERROR((INDEX(lifespans_all!P$49:P$56,MATCH($B45,lifespans_all!$B$49:$B$56,0))*SR_mission_minutes!P45)*POWER(1+(Settings!$C$31/100),P$1-2021),"-")</f>
        <v>1776436.6389517463</v>
      </c>
      <c r="Q45" s="116">
        <f>IFERROR((INDEX(lifespans_all!Q$49:Q$56,MATCH($B45,lifespans_all!$B$49:$B$56,0))*SR_mission_minutes!Q45)*POWER(1+(Settings!$C$31/100),Q$1-2021),"-")</f>
        <v>1811965.3717307809</v>
      </c>
      <c r="R45" s="116">
        <f>IFERROR((INDEX(lifespans_all!R$49:R$56,MATCH($B45,lifespans_all!$B$49:$B$56,0))*SR_mission_minutes!R45)*POWER(1+(Settings!$C$31/100),R$1-2021),"-")</f>
        <v>1848204.6791653968</v>
      </c>
      <c r="S45" s="116">
        <f>IFERROR((INDEX(lifespans_all!S$49:S$56,MATCH($B45,lifespans_all!$B$49:$B$56,0))*SR_mission_minutes!S45)*POWER(1+(Settings!$C$31/100),S$1-2021),"-")</f>
        <v>1885168.7727487043</v>
      </c>
      <c r="T45" s="116">
        <f>IFERROR((INDEX(lifespans_all!T$49:T$56,MATCH($B45,lifespans_all!$B$49:$B$56,0))*SR_mission_minutes!T45)*POWER(1+(Settings!$C$31/100),T$1-2021),"-")</f>
        <v>1922872.1482036787</v>
      </c>
      <c r="U45" s="116">
        <f>IFERROR((INDEX(lifespans_all!U$49:U$56,MATCH($B45,lifespans_all!$B$49:$B$56,0))*SR_mission_minutes!U45)*POWER(1+(Settings!$C$31/100),U$1-2021),"-")</f>
        <v>1961329.5911677524</v>
      </c>
      <c r="V45" s="116">
        <f>IFERROR((INDEX(lifespans_all!V$49:V$56,MATCH($B45,lifespans_all!$B$49:$B$56,0))*SR_mission_minutes!V45)*POWER(1+(Settings!$C$31/100),V$1-2021),"-")</f>
        <v>2000556.1829911072</v>
      </c>
      <c r="W45" s="116">
        <f>IFERROR((INDEX(lifespans_all!W$49:W$56,MATCH($B45,lifespans_all!$B$49:$B$56,0))*SR_mission_minutes!W45)*POWER(1+(Settings!$C$31/100),W$1-2021),"-")</f>
        <v>2040567.3066509292</v>
      </c>
    </row>
    <row r="46" spans="1:23" x14ac:dyDescent="0.25">
      <c r="A46" s="36" t="s">
        <v>107</v>
      </c>
      <c r="B46" s="35" t="s">
        <v>55</v>
      </c>
      <c r="C46" s="36" t="s">
        <v>11</v>
      </c>
      <c r="D46" s="116">
        <f>IFERROR((INDEX(lifespans_all!D$49:D$56,MATCH($B46,lifespans_all!$B$49:$B$56,0))*SR_mission_minutes!D46)*POWER(1+(Settings!$C$31/100),D$1-2021),"-")</f>
        <v>236.42857142857144</v>
      </c>
      <c r="E46" s="116">
        <f>IFERROR((INDEX(lifespans_all!E$49:E$56,MATCH($B46,lifespans_all!$B$49:$B$56,0))*SR_mission_minutes!E46)*POWER(1+(Settings!$C$31/100),E$1-2021),"-")</f>
        <v>482.31428571428575</v>
      </c>
      <c r="F46" s="116">
        <f>IFERROR((INDEX(lifespans_all!F$49:F$56,MATCH($B46,lifespans_all!$B$49:$B$56,0))*SR_mission_minutes!F46)*POWER(1+(Settings!$C$31/100),F$1-2021),"-")</f>
        <v>10577.152285714285</v>
      </c>
      <c r="G46" s="116">
        <f>IFERROR((INDEX(lifespans_all!G$49:G$56,MATCH($B46,lifespans_all!$B$49:$B$56,0))*SR_mission_minutes!G46)*POWER(1+(Settings!$C$31/100),G$1-2021),"-")</f>
        <v>11039.595222857142</v>
      </c>
      <c r="H46" s="116">
        <f>IFERROR((INDEX(lifespans_all!H$49:H$56,MATCH($B46,lifespans_all!$B$49:$B$56,0))*SR_mission_minutes!H46)*POWER(1+(Settings!$C$31/100),H$1-2021),"-")</f>
        <v>11516.305016571428</v>
      </c>
      <c r="I46" s="116">
        <f>IFERROR((INDEX(lifespans_all!I$49:I$56,MATCH($B46,lifespans_all!$B$49:$B$56,0))*SR_mission_minutes!I46)*POWER(1+(Settings!$C$31/100),I$1-2021),"-")</f>
        <v>12007.667363945142</v>
      </c>
      <c r="J46" s="116">
        <f>IFERROR((INDEX(lifespans_all!J$49:J$56,MATCH($B46,lifespans_all!$B$49:$B$56,0))*SR_mission_minutes!J46)*POWER(1+(Settings!$C$31/100),J$1-2021),"-")</f>
        <v>12514.077683207177</v>
      </c>
      <c r="K46" s="116">
        <f>IFERROR((INDEX(lifespans_all!K$49:K$56,MATCH($B46,lifespans_all!$B$49:$B$56,0))*SR_mission_minutes!K46)*POWER(1+(Settings!$C$31/100),K$1-2021),"-")</f>
        <v>13035.941348294111</v>
      </c>
      <c r="L46" s="116">
        <f>IFERROR((INDEX(lifespans_all!L$49:L$56,MATCH($B46,lifespans_all!$B$49:$B$56,0))*SR_mission_minutes!L46)*POWER(1+(Settings!$C$31/100),L$1-2021),"-")</f>
        <v>13573.673928911247</v>
      </c>
      <c r="M46" s="116">
        <f>IFERROR((INDEX(lifespans_all!M$49:M$56,MATCH($B46,lifespans_all!$B$49:$B$56,0))*SR_mission_minutes!M46)*POWER(1+(Settings!$C$31/100),M$1-2021),"-")</f>
        <v>14127.701436213745</v>
      </c>
      <c r="N46" s="116">
        <f>IFERROR((INDEX(lifespans_all!N$49:N$56,MATCH($B46,lifespans_all!$B$49:$B$56,0))*SR_mission_minutes!N46)*POWER(1+(Settings!$C$31/100),N$1-2021),"-")</f>
        <v>14410.25546493802</v>
      </c>
      <c r="O46" s="116">
        <f>IFERROR((INDEX(lifespans_all!O$49:O$56,MATCH($B46,lifespans_all!$B$49:$B$56,0))*SR_mission_minutes!O46)*POWER(1+(Settings!$C$31/100),O$1-2021),"-")</f>
        <v>14698.460574236778</v>
      </c>
      <c r="P46" s="116">
        <f>IFERROR((INDEX(lifespans_all!P$49:P$56,MATCH($B46,lifespans_all!$B$49:$B$56,0))*SR_mission_minutes!P46)*POWER(1+(Settings!$C$31/100),P$1-2021),"-")</f>
        <v>14992.429785721517</v>
      </c>
      <c r="Q46" s="116">
        <f>IFERROR((INDEX(lifespans_all!Q$49:Q$56,MATCH($B46,lifespans_all!$B$49:$B$56,0))*SR_mission_minutes!Q46)*POWER(1+(Settings!$C$31/100),Q$1-2021),"-")</f>
        <v>15292.278381435946</v>
      </c>
      <c r="R46" s="116">
        <f>IFERROR((INDEX(lifespans_all!R$49:R$56,MATCH($B46,lifespans_all!$B$49:$B$56,0))*SR_mission_minutes!R46)*POWER(1+(Settings!$C$31/100),R$1-2021),"-")</f>
        <v>15598.123949064666</v>
      </c>
      <c r="S46" s="116">
        <f>IFERROR((INDEX(lifespans_all!S$49:S$56,MATCH($B46,lifespans_all!$B$49:$B$56,0))*SR_mission_minutes!S46)*POWER(1+(Settings!$C$31/100),S$1-2021),"-")</f>
        <v>15910.086428045955</v>
      </c>
      <c r="T46" s="116">
        <f>IFERROR((INDEX(lifespans_all!T$49:T$56,MATCH($B46,lifespans_all!$B$49:$B$56,0))*SR_mission_minutes!T46)*POWER(1+(Settings!$C$31/100),T$1-2021),"-")</f>
        <v>16228.288156606877</v>
      </c>
      <c r="U46" s="116">
        <f>IFERROR((INDEX(lifespans_all!U$49:U$56,MATCH($B46,lifespans_all!$B$49:$B$56,0))*SR_mission_minutes!U46)*POWER(1+(Settings!$C$31/100),U$1-2021),"-")</f>
        <v>16552.853919739016</v>
      </c>
      <c r="V46" s="116">
        <f>IFERROR((INDEX(lifespans_all!V$49:V$56,MATCH($B46,lifespans_all!$B$49:$B$56,0))*SR_mission_minutes!V46)*POWER(1+(Settings!$C$31/100),V$1-2021),"-")</f>
        <v>16883.910998133793</v>
      </c>
      <c r="W46" s="116">
        <f>IFERROR((INDEX(lifespans_all!W$49:W$56,MATCH($B46,lifespans_all!$B$49:$B$56,0))*SR_mission_minutes!W46)*POWER(1+(Settings!$C$31/100),W$1-2021),"-")</f>
        <v>17221.589218096469</v>
      </c>
    </row>
    <row r="47" spans="1:23" x14ac:dyDescent="0.25">
      <c r="A47" s="36" t="s">
        <v>107</v>
      </c>
      <c r="B47" s="35" t="s">
        <v>99</v>
      </c>
      <c r="C47" s="36" t="s">
        <v>11</v>
      </c>
      <c r="D47" s="116" t="str">
        <f>IFERROR((INDEX(lifespans_all!D$49:D$56,MATCH($B47,lifespans_all!$B$49:$B$56,0))*SR_mission_minutes!D47)*POWER(1+(Settings!$C$31/100),D$1-2021),"-")</f>
        <v>-</v>
      </c>
      <c r="E47" s="116" t="str">
        <f>IFERROR((INDEX(lifespans_all!E$49:E$56,MATCH($B47,lifespans_all!$B$49:$B$56,0))*SR_mission_minutes!E47)*POWER(1+(Settings!$C$31/100),E$1-2021),"-")</f>
        <v>-</v>
      </c>
      <c r="F47" s="116" t="str">
        <f>IFERROR((INDEX(lifespans_all!F$49:F$56,MATCH($B47,lifespans_all!$B$49:$B$56,0))*SR_mission_minutes!F47)*POWER(1+(Settings!$C$31/100),F$1-2021),"-")</f>
        <v>-</v>
      </c>
      <c r="G47" s="116" t="str">
        <f>IFERROR((INDEX(lifespans_all!G$49:G$56,MATCH($B47,lifespans_all!$B$49:$B$56,0))*SR_mission_minutes!G47)*POWER(1+(Settings!$C$31/100),G$1-2021),"-")</f>
        <v>-</v>
      </c>
      <c r="H47" s="116" t="str">
        <f>IFERROR((INDEX(lifespans_all!H$49:H$56,MATCH($B47,lifespans_all!$B$49:$B$56,0))*SR_mission_minutes!H47)*POWER(1+(Settings!$C$31/100),H$1-2021),"-")</f>
        <v>-</v>
      </c>
      <c r="I47" s="116" t="str">
        <f>IFERROR((INDEX(lifespans_all!I$49:I$56,MATCH($B47,lifespans_all!$B$49:$B$56,0))*SR_mission_minutes!I47)*POWER(1+(Settings!$C$31/100),I$1-2021),"-")</f>
        <v>-</v>
      </c>
      <c r="J47" s="116" t="str">
        <f>IFERROR((INDEX(lifespans_all!J$49:J$56,MATCH($B47,lifespans_all!$B$49:$B$56,0))*SR_mission_minutes!J47)*POWER(1+(Settings!$C$31/100),J$1-2021),"-")</f>
        <v>-</v>
      </c>
      <c r="K47" s="116" t="str">
        <f>IFERROR((INDEX(lifespans_all!K$49:K$56,MATCH($B47,lifespans_all!$B$49:$B$56,0))*SR_mission_minutes!K47)*POWER(1+(Settings!$C$31/100),K$1-2021),"-")</f>
        <v>-</v>
      </c>
      <c r="L47" s="116" t="str">
        <f>IFERROR((INDEX(lifespans_all!L$49:L$56,MATCH($B47,lifespans_all!$B$49:$B$56,0))*SR_mission_minutes!L47)*POWER(1+(Settings!$C$31/100),L$1-2021),"-")</f>
        <v>-</v>
      </c>
      <c r="M47" s="116" t="str">
        <f>IFERROR((INDEX(lifespans_all!M$49:M$56,MATCH($B47,lifespans_all!$B$49:$B$56,0))*SR_mission_minutes!M47)*POWER(1+(Settings!$C$31/100),M$1-2021),"-")</f>
        <v>-</v>
      </c>
      <c r="N47" s="116" t="str">
        <f>IFERROR((INDEX(lifespans_all!N$49:N$56,MATCH($B47,lifespans_all!$B$49:$B$56,0))*SR_mission_minutes!N47)*POWER(1+(Settings!$C$31/100),N$1-2021),"-")</f>
        <v>-</v>
      </c>
      <c r="O47" s="116" t="str">
        <f>IFERROR((INDEX(lifespans_all!O$49:O$56,MATCH($B47,lifespans_all!$B$49:$B$56,0))*SR_mission_minutes!O47)*POWER(1+(Settings!$C$31/100),O$1-2021),"-")</f>
        <v>-</v>
      </c>
      <c r="P47" s="116" t="str">
        <f>IFERROR((INDEX(lifespans_all!P$49:P$56,MATCH($B47,lifespans_all!$B$49:$B$56,0))*SR_mission_minutes!P47)*POWER(1+(Settings!$C$31/100),P$1-2021),"-")</f>
        <v>-</v>
      </c>
      <c r="Q47" s="116" t="str">
        <f>IFERROR((INDEX(lifespans_all!Q$49:Q$56,MATCH($B47,lifespans_all!$B$49:$B$56,0))*SR_mission_minutes!Q47)*POWER(1+(Settings!$C$31/100),Q$1-2021),"-")</f>
        <v>-</v>
      </c>
      <c r="R47" s="116" t="str">
        <f>IFERROR((INDEX(lifespans_all!R$49:R$56,MATCH($B47,lifespans_all!$B$49:$B$56,0))*SR_mission_minutes!R47)*POWER(1+(Settings!$C$31/100),R$1-2021),"-")</f>
        <v>-</v>
      </c>
      <c r="S47" s="116" t="str">
        <f>IFERROR((INDEX(lifespans_all!S$49:S$56,MATCH($B47,lifespans_all!$B$49:$B$56,0))*SR_mission_minutes!S47)*POWER(1+(Settings!$C$31/100),S$1-2021),"-")</f>
        <v>-</v>
      </c>
      <c r="T47" s="116" t="str">
        <f>IFERROR((INDEX(lifespans_all!T$49:T$56,MATCH($B47,lifespans_all!$B$49:$B$56,0))*SR_mission_minutes!T47)*POWER(1+(Settings!$C$31/100),T$1-2021),"-")</f>
        <v>-</v>
      </c>
      <c r="U47" s="116" t="str">
        <f>IFERROR((INDEX(lifespans_all!U$49:U$56,MATCH($B47,lifespans_all!$B$49:$B$56,0))*SR_mission_minutes!U47)*POWER(1+(Settings!$C$31/100),U$1-2021),"-")</f>
        <v>-</v>
      </c>
      <c r="V47" s="116" t="str">
        <f>IFERROR((INDEX(lifespans_all!V$49:V$56,MATCH($B47,lifespans_all!$B$49:$B$56,0))*SR_mission_minutes!V47)*POWER(1+(Settings!$C$31/100),V$1-2021),"-")</f>
        <v>-</v>
      </c>
      <c r="W47" s="116" t="str">
        <f>IFERROR((INDEX(lifespans_all!W$49:W$56,MATCH($B47,lifespans_all!$B$49:$B$56,0))*SR_mission_minutes!W47)*POWER(1+(Settings!$C$31/100),W$1-2021),"-")</f>
        <v>-</v>
      </c>
    </row>
    <row r="48" spans="1:23" x14ac:dyDescent="0.25">
      <c r="A48" s="36" t="s">
        <v>107</v>
      </c>
      <c r="B48" s="35" t="s">
        <v>59</v>
      </c>
      <c r="C48" s="36" t="s">
        <v>11</v>
      </c>
      <c r="D48" s="116">
        <f>IFERROR((INDEX(lifespans_all!D$49:D$56,MATCH($B48,lifespans_all!$B$49:$B$56,0))*SR_mission_minutes!D48)*POWER(1+(Settings!$C$31/100),D$1-2021),"-")</f>
        <v>0</v>
      </c>
      <c r="E48" s="116">
        <f>IFERROR((INDEX(lifespans_all!E$49:E$56,MATCH($B48,lifespans_all!$B$49:$B$56,0))*SR_mission_minutes!E48)*POWER(1+(Settings!$C$31/100),E$1-2021),"-")</f>
        <v>0</v>
      </c>
      <c r="F48" s="116">
        <f>IFERROR((INDEX(lifespans_all!F$49:F$56,MATCH($B48,lifespans_all!$B$49:$B$56,0))*SR_mission_minutes!F48)*POWER(1+(Settings!$C$31/100),F$1-2021),"-")</f>
        <v>0</v>
      </c>
      <c r="G48" s="116">
        <f>IFERROR((INDEX(lifespans_all!G$49:G$56,MATCH($B48,lifespans_all!$B$49:$B$56,0))*SR_mission_minutes!G48)*POWER(1+(Settings!$C$31/100),G$1-2021),"-")</f>
        <v>0</v>
      </c>
      <c r="H48" s="116">
        <f>IFERROR((INDEX(lifespans_all!H$49:H$56,MATCH($B48,lifespans_all!$B$49:$B$56,0))*SR_mission_minutes!H48)*POWER(1+(Settings!$C$31/100),H$1-2021),"-")</f>
        <v>498.46000967999998</v>
      </c>
      <c r="I48" s="116">
        <f>IFERROR((INDEX(lifespans_all!I$49:I$56,MATCH($B48,lifespans_all!$B$49:$B$56,0))*SR_mission_minutes!I48)*POWER(1+(Settings!$C$31/100),I$1-2021),"-")</f>
        <v>508.42920987360003</v>
      </c>
      <c r="J48" s="116">
        <f>IFERROR((INDEX(lifespans_all!J$49:J$56,MATCH($B48,lifespans_all!$B$49:$B$56,0))*SR_mission_minutes!J48)*POWER(1+(Settings!$C$31/100),J$1-2021),"-")</f>
        <v>518.59779407107203</v>
      </c>
      <c r="K48" s="116">
        <f>IFERROR((INDEX(lifespans_all!K$49:K$56,MATCH($B48,lifespans_all!$B$49:$B$56,0))*SR_mission_minutes!K48)*POWER(1+(Settings!$C$31/100),K$1-2021),"-")</f>
        <v>528.96974995249332</v>
      </c>
      <c r="L48" s="116">
        <f>IFERROR((INDEX(lifespans_all!L$49:L$56,MATCH($B48,lifespans_all!$B$49:$B$56,0))*SR_mission_minutes!L48)*POWER(1+(Settings!$C$31/100),L$1-2021),"-")</f>
        <v>539.54914495154333</v>
      </c>
      <c r="M48" s="116">
        <f>IFERROR((INDEX(lifespans_all!M$49:M$56,MATCH($B48,lifespans_all!$B$49:$B$56,0))*SR_mission_minutes!M48)*POWER(1+(Settings!$C$31/100),M$1-2021),"-")</f>
        <v>550.34012785057416</v>
      </c>
      <c r="N48" s="116">
        <f>IFERROR((INDEX(lifespans_all!N$49:N$56,MATCH($B48,lifespans_all!$B$49:$B$56,0))*SR_mission_minutes!N48)*POWER(1+(Settings!$C$31/100),N$1-2021),"-")</f>
        <v>561.34693040758566</v>
      </c>
      <c r="O48" s="116">
        <f>IFERROR((INDEX(lifespans_all!O$49:O$56,MATCH($B48,lifespans_all!$B$49:$B$56,0))*SR_mission_minutes!O48)*POWER(1+(Settings!$C$31/100),O$1-2021),"-")</f>
        <v>572.57386901573727</v>
      </c>
      <c r="P48" s="116">
        <f>IFERROR((INDEX(lifespans_all!P$49:P$56,MATCH($B48,lifespans_all!$B$49:$B$56,0))*SR_mission_minutes!P48)*POWER(1+(Settings!$C$31/100),P$1-2021),"-")</f>
        <v>584.0253463960521</v>
      </c>
      <c r="Q48" s="116">
        <f>IFERROR((INDEX(lifespans_all!Q$49:Q$56,MATCH($B48,lifespans_all!$B$49:$B$56,0))*SR_mission_minutes!Q48)*POWER(1+(Settings!$C$31/100),Q$1-2021),"-")</f>
        <v>595.70585332397309</v>
      </c>
      <c r="R48" s="116">
        <f>IFERROR((INDEX(lifespans_all!R$49:R$56,MATCH($B48,lifespans_all!$B$49:$B$56,0))*SR_mission_minutes!R48)*POWER(1+(Settings!$C$31/100),R$1-2021),"-")</f>
        <v>607.61997039045264</v>
      </c>
      <c r="S48" s="116">
        <f>IFERROR((INDEX(lifespans_all!S$49:S$56,MATCH($B48,lifespans_all!$B$49:$B$56,0))*SR_mission_minutes!S48)*POWER(1+(Settings!$C$31/100),S$1-2021),"-")</f>
        <v>619.77236979826148</v>
      </c>
      <c r="T48" s="116">
        <f>IFERROR((INDEX(lifespans_all!T$49:T$56,MATCH($B48,lifespans_all!$B$49:$B$56,0))*SR_mission_minutes!T48)*POWER(1+(Settings!$C$31/100),T$1-2021),"-")</f>
        <v>632.16781719422681</v>
      </c>
      <c r="U48" s="116">
        <f>IFERROR((INDEX(lifespans_all!U$49:U$56,MATCH($B48,lifespans_all!$B$49:$B$56,0))*SR_mission_minutes!U48)*POWER(1+(Settings!$C$31/100),U$1-2021),"-")</f>
        <v>644.81117353811146</v>
      </c>
      <c r="V48" s="116">
        <f>IFERROR((INDEX(lifespans_all!V$49:V$56,MATCH($B48,lifespans_all!$B$49:$B$56,0))*SR_mission_minutes!V48)*POWER(1+(Settings!$C$31/100),V$1-2021),"-")</f>
        <v>657.70739700887361</v>
      </c>
      <c r="W48" s="116">
        <f>IFERROR((INDEX(lifespans_all!W$49:W$56,MATCH($B48,lifespans_all!$B$49:$B$56,0))*SR_mission_minutes!W48)*POWER(1+(Settings!$C$31/100),W$1-2021),"-")</f>
        <v>670.86154494905099</v>
      </c>
    </row>
    <row r="49" spans="1:23" x14ac:dyDescent="0.25">
      <c r="A49" s="36" t="s">
        <v>107</v>
      </c>
      <c r="B49" s="35" t="s">
        <v>100</v>
      </c>
      <c r="C49" s="36" t="s">
        <v>11</v>
      </c>
      <c r="D49" s="116" t="str">
        <f>IFERROR((INDEX(lifespans_all!D$49:D$56,MATCH($B49,lifespans_all!$B$49:$B$56,0))*SR_mission_minutes!D49)*POWER(1+(Settings!$C$31/100),D$1-2021),"-")</f>
        <v>-</v>
      </c>
      <c r="E49" s="116" t="str">
        <f>IFERROR((INDEX(lifespans_all!E$49:E$56,MATCH($B49,lifespans_all!$B$49:$B$56,0))*SR_mission_minutes!E49)*POWER(1+(Settings!$C$31/100),E$1-2021),"-")</f>
        <v>-</v>
      </c>
      <c r="F49" s="116" t="str">
        <f>IFERROR((INDEX(lifespans_all!F$49:F$56,MATCH($B49,lifespans_all!$B$49:$B$56,0))*SR_mission_minutes!F49)*POWER(1+(Settings!$C$31/100),F$1-2021),"-")</f>
        <v>-</v>
      </c>
      <c r="G49" s="116" t="str">
        <f>IFERROR((INDEX(lifespans_all!G$49:G$56,MATCH($B49,lifespans_all!$B$49:$B$56,0))*SR_mission_minutes!G49)*POWER(1+(Settings!$C$31/100),G$1-2021),"-")</f>
        <v>-</v>
      </c>
      <c r="H49" s="116" t="str">
        <f>IFERROR((INDEX(lifespans_all!H$49:H$56,MATCH($B49,lifespans_all!$B$49:$B$56,0))*SR_mission_minutes!H49)*POWER(1+(Settings!$C$31/100),H$1-2021),"-")</f>
        <v>-</v>
      </c>
      <c r="I49" s="116" t="str">
        <f>IFERROR((INDEX(lifespans_all!I$49:I$56,MATCH($B49,lifespans_all!$B$49:$B$56,0))*SR_mission_minutes!I49)*POWER(1+(Settings!$C$31/100),I$1-2021),"-")</f>
        <v>-</v>
      </c>
      <c r="J49" s="116" t="str">
        <f>IFERROR((INDEX(lifespans_all!J$49:J$56,MATCH($B49,lifespans_all!$B$49:$B$56,0))*SR_mission_minutes!J49)*POWER(1+(Settings!$C$31/100),J$1-2021),"-")</f>
        <v>-</v>
      </c>
      <c r="K49" s="116" t="str">
        <f>IFERROR((INDEX(lifespans_all!K$49:K$56,MATCH($B49,lifespans_all!$B$49:$B$56,0))*SR_mission_minutes!K49)*POWER(1+(Settings!$C$31/100),K$1-2021),"-")</f>
        <v>-</v>
      </c>
      <c r="L49" s="116" t="str">
        <f>IFERROR((INDEX(lifespans_all!L$49:L$56,MATCH($B49,lifespans_all!$B$49:$B$56,0))*SR_mission_minutes!L49)*POWER(1+(Settings!$C$31/100),L$1-2021),"-")</f>
        <v>-</v>
      </c>
      <c r="M49" s="116" t="str">
        <f>IFERROR((INDEX(lifespans_all!M$49:M$56,MATCH($B49,lifespans_all!$B$49:$B$56,0))*SR_mission_minutes!M49)*POWER(1+(Settings!$C$31/100),M$1-2021),"-")</f>
        <v>-</v>
      </c>
      <c r="N49" s="116" t="str">
        <f>IFERROR((INDEX(lifespans_all!N$49:N$56,MATCH($B49,lifespans_all!$B$49:$B$56,0))*SR_mission_minutes!N49)*POWER(1+(Settings!$C$31/100),N$1-2021),"-")</f>
        <v>-</v>
      </c>
      <c r="O49" s="116" t="str">
        <f>IFERROR((INDEX(lifespans_all!O$49:O$56,MATCH($B49,lifespans_all!$B$49:$B$56,0))*SR_mission_minutes!O49)*POWER(1+(Settings!$C$31/100),O$1-2021),"-")</f>
        <v>-</v>
      </c>
      <c r="P49" s="116" t="str">
        <f>IFERROR((INDEX(lifespans_all!P$49:P$56,MATCH($B49,lifespans_all!$B$49:$B$56,0))*SR_mission_minutes!P49)*POWER(1+(Settings!$C$31/100),P$1-2021),"-")</f>
        <v>-</v>
      </c>
      <c r="Q49" s="116" t="str">
        <f>IFERROR((INDEX(lifespans_all!Q$49:Q$56,MATCH($B49,lifespans_all!$B$49:$B$56,0))*SR_mission_minutes!Q49)*POWER(1+(Settings!$C$31/100),Q$1-2021),"-")</f>
        <v>-</v>
      </c>
      <c r="R49" s="116" t="str">
        <f>IFERROR((INDEX(lifespans_all!R$49:R$56,MATCH($B49,lifespans_all!$B$49:$B$56,0))*SR_mission_minutes!R49)*POWER(1+(Settings!$C$31/100),R$1-2021),"-")</f>
        <v>-</v>
      </c>
      <c r="S49" s="116" t="str">
        <f>IFERROR((INDEX(lifespans_all!S$49:S$56,MATCH($B49,lifespans_all!$B$49:$B$56,0))*SR_mission_minutes!S49)*POWER(1+(Settings!$C$31/100),S$1-2021),"-")</f>
        <v>-</v>
      </c>
      <c r="T49" s="116" t="str">
        <f>IFERROR((INDEX(lifespans_all!T$49:T$56,MATCH($B49,lifespans_all!$B$49:$B$56,0))*SR_mission_minutes!T49)*POWER(1+(Settings!$C$31/100),T$1-2021),"-")</f>
        <v>-</v>
      </c>
      <c r="U49" s="116" t="str">
        <f>IFERROR((INDEX(lifespans_all!U$49:U$56,MATCH($B49,lifespans_all!$B$49:$B$56,0))*SR_mission_minutes!U49)*POWER(1+(Settings!$C$31/100),U$1-2021),"-")</f>
        <v>-</v>
      </c>
      <c r="V49" s="116" t="str">
        <f>IFERROR((INDEX(lifespans_all!V$49:V$56,MATCH($B49,lifespans_all!$B$49:$B$56,0))*SR_mission_minutes!V49)*POWER(1+(Settings!$C$31/100),V$1-2021),"-")</f>
        <v>-</v>
      </c>
      <c r="W49" s="116" t="str">
        <f>IFERROR((INDEX(lifespans_all!W$49:W$56,MATCH($B49,lifespans_all!$B$49:$B$56,0))*SR_mission_minutes!W49)*POWER(1+(Settings!$C$31/100),W$1-2021),"-")</f>
        <v>-</v>
      </c>
    </row>
    <row r="50" spans="1:23" x14ac:dyDescent="0.25">
      <c r="A50" s="36" t="s">
        <v>107</v>
      </c>
      <c r="B50" s="35" t="s">
        <v>57</v>
      </c>
      <c r="C50" s="36" t="s">
        <v>11</v>
      </c>
      <c r="D50" s="116">
        <f>IFERROR((INDEX(lifespans_all!D$49:D$56,MATCH($B50,lifespans_all!$B$49:$B$56,0))*SR_mission_minutes!D50)*POWER(1+(Settings!$C$31/100),D$1-2021),"-")</f>
        <v>458.8</v>
      </c>
      <c r="E50" s="116">
        <f>IFERROR((INDEX(lifespans_all!E$49:E$56,MATCH($B50,lifespans_all!$B$49:$B$56,0))*SR_mission_minutes!E50)*POWER(1+(Settings!$C$31/100),E$1-2021),"-")</f>
        <v>935.952</v>
      </c>
      <c r="F50" s="116">
        <f>IFERROR((INDEX(lifespans_all!F$49:F$56,MATCH($B50,lifespans_all!$B$49:$B$56,0))*SR_mission_minutes!F50)*POWER(1+(Settings!$C$31/100),F$1-2021),"-")</f>
        <v>1432.00656</v>
      </c>
      <c r="G50" s="116">
        <f>IFERROR((INDEX(lifespans_all!G$49:G$56,MATCH($B50,lifespans_all!$B$49:$B$56,0))*SR_mission_minutes!G50)*POWER(1+(Settings!$C$31/100),G$1-2021),"-")</f>
        <v>1947.5289215999999</v>
      </c>
      <c r="H50" s="116">
        <f>IFERROR((INDEX(lifespans_all!H$49:H$56,MATCH($B50,lifespans_all!$B$49:$B$56,0))*SR_mission_minutes!H50)*POWER(1+(Settings!$C$31/100),H$1-2021),"-")</f>
        <v>4966.1987500799996</v>
      </c>
      <c r="I50" s="116">
        <f>IFERROR((INDEX(lifespans_all!I$49:I$56,MATCH($B50,lifespans_all!$B$49:$B$56,0))*SR_mission_minutes!I50)*POWER(1+(Settings!$C$31/100),I$1-2021),"-")</f>
        <v>5572.0749975897606</v>
      </c>
      <c r="J50" s="116">
        <f>IFERROR((INDEX(lifespans_all!J$49:J$56,MATCH($B50,lifespans_all!$B$49:$B$56,0))*SR_mission_minutes!J50)*POWER(1+(Settings!$C$31/100),J$1-2021),"-")</f>
        <v>6200.1998154998782</v>
      </c>
      <c r="K50" s="116">
        <f>IFERROR((INDEX(lifespans_all!K$49:K$56,MATCH($B50,lifespans_all!$B$49:$B$56,0))*SR_mission_minutes!K50)*POWER(1+(Settings!$C$31/100),K$1-2021),"-")</f>
        <v>6851.2207961273643</v>
      </c>
      <c r="L50" s="116">
        <f>IFERROR((INDEX(lifespans_all!L$49:L$56,MATCH($B50,lifespans_all!$B$49:$B$56,0))*SR_mission_minutes!L50)*POWER(1+(Settings!$C$31/100),L$1-2021),"-")</f>
        <v>7525.8025360537513</v>
      </c>
      <c r="M50" s="116">
        <f>IFERROR((INDEX(lifespans_all!M$49:M$56,MATCH($B50,lifespans_all!$B$49:$B$56,0))*SR_mission_minutes!M50)*POWER(1+(Settings!$C$31/100),M$1-2021),"-")</f>
        <v>8224.6270572587437</v>
      </c>
      <c r="N50" s="116">
        <f>IFERROR((INDEX(lifespans_all!N$49:N$56,MATCH($B50,lifespans_all!$B$49:$B$56,0))*SR_mission_minutes!N50)*POWER(1+(Settings!$C$31/100),N$1-2021),"-")</f>
        <v>8389.1195984039186</v>
      </c>
      <c r="O50" s="116">
        <f>IFERROR((INDEX(lifespans_all!O$49:O$56,MATCH($B50,lifespans_all!$B$49:$B$56,0))*SR_mission_minutes!O50)*POWER(1+(Settings!$C$31/100),O$1-2021),"-")</f>
        <v>8556.9019903719945</v>
      </c>
      <c r="P50" s="116">
        <f>IFERROR((INDEX(lifespans_all!P$49:P$56,MATCH($B50,lifespans_all!$B$49:$B$56,0))*SR_mission_minutes!P50)*POWER(1+(Settings!$C$31/100),P$1-2021),"-")</f>
        <v>8728.0400301794361</v>
      </c>
      <c r="Q50" s="116">
        <f>IFERROR((INDEX(lifespans_all!Q$49:Q$56,MATCH($B50,lifespans_all!$B$49:$B$56,0))*SR_mission_minutes!Q50)*POWER(1+(Settings!$C$31/100),Q$1-2021),"-")</f>
        <v>8902.6008307830252</v>
      </c>
      <c r="R50" s="116">
        <f>IFERROR((INDEX(lifespans_all!R$49:R$56,MATCH($B50,lifespans_all!$B$49:$B$56,0))*SR_mission_minutes!R50)*POWER(1+(Settings!$C$31/100),R$1-2021),"-")</f>
        <v>9080.6528473986855</v>
      </c>
      <c r="S50" s="116">
        <f>IFERROR((INDEX(lifespans_all!S$49:S$56,MATCH($B50,lifespans_all!$B$49:$B$56,0))*SR_mission_minutes!S50)*POWER(1+(Settings!$C$31/100),S$1-2021),"-")</f>
        <v>9262.2659043466574</v>
      </c>
      <c r="T50" s="116">
        <f>IFERROR((INDEX(lifespans_all!T$49:T$56,MATCH($B50,lifespans_all!$B$49:$B$56,0))*SR_mission_minutes!T50)*POWER(1+(Settings!$C$31/100),T$1-2021),"-")</f>
        <v>9447.5112224335917</v>
      </c>
      <c r="U50" s="116">
        <f>IFERROR((INDEX(lifespans_all!U$49:U$56,MATCH($B50,lifespans_all!$B$49:$B$56,0))*SR_mission_minutes!U50)*POWER(1+(Settings!$C$31/100),U$1-2021),"-")</f>
        <v>9636.4614468822656</v>
      </c>
      <c r="V50" s="116">
        <f>IFERROR((INDEX(lifespans_all!V$49:V$56,MATCH($B50,lifespans_all!$B$49:$B$56,0))*SR_mission_minutes!V50)*POWER(1+(Settings!$C$31/100),V$1-2021),"-")</f>
        <v>9829.1906758199093</v>
      </c>
      <c r="W50" s="116">
        <f>IFERROR((INDEX(lifespans_all!W$49:W$56,MATCH($B50,lifespans_all!$B$49:$B$56,0))*SR_mission_minutes!W50)*POWER(1+(Settings!$C$31/100),W$1-2021),"-")</f>
        <v>10025.774489336307</v>
      </c>
    </row>
    <row r="51" spans="1:23" x14ac:dyDescent="0.25">
      <c r="A51" s="36" t="s">
        <v>107</v>
      </c>
      <c r="B51" s="35" t="s">
        <v>60</v>
      </c>
      <c r="C51" s="36" t="s">
        <v>11</v>
      </c>
      <c r="D51" s="116">
        <f>IFERROR((INDEX(lifespans_all!D$49:D$56,MATCH($B51,lifespans_all!$B$49:$B$56,0))*SR_mission_minutes!D51)*POWER(1+(Settings!$C$31/100),D$1-2021),"-")</f>
        <v>6747.8666666666677</v>
      </c>
      <c r="E51" s="116">
        <f>IFERROR((INDEX(lifespans_all!E$49:E$56,MATCH($B51,lifespans_all!$B$49:$B$56,0))*SR_mission_minutes!E51)*POWER(1+(Settings!$C$31/100),E$1-2021),"-")</f>
        <v>48179.767999999996</v>
      </c>
      <c r="F51" s="116">
        <f>IFERROR((INDEX(lifespans_all!F$49:F$56,MATCH($B51,lifespans_all!$B$49:$B$56,0))*SR_mission_minutes!F51)*POWER(1+(Settings!$C$31/100),F$1-2021),"-")</f>
        <v>56163.843840000009</v>
      </c>
      <c r="G51" s="116">
        <f>IFERROR((INDEX(lifespans_all!G$49:G$56,MATCH($B51,lifespans_all!$B$49:$B$56,0))*SR_mission_minutes!G51)*POWER(1+(Settings!$C$31/100),G$1-2021),"-")</f>
        <v>64448.010806400001</v>
      </c>
      <c r="H51" s="116">
        <f>IFERROR((INDEX(lifespans_all!H$49:H$56,MATCH($B51,lifespans_all!$B$49:$B$56,0))*SR_mission_minutes!H51)*POWER(1+(Settings!$C$31/100),H$1-2021),"-")</f>
        <v>73041.078913920006</v>
      </c>
      <c r="I51" s="116">
        <f>IFERROR((INDEX(lifespans_all!I$49:I$56,MATCH($B51,lifespans_all!$B$49:$B$56,0))*SR_mission_minutes!I51)*POWER(1+(Settings!$C$31/100),I$1-2021),"-")</f>
        <v>119203.04078751746</v>
      </c>
      <c r="J51" s="116">
        <f>IFERROR((INDEX(lifespans_all!J$49:J$56,MATCH($B51,lifespans_all!$B$49:$B$56,0))*SR_mission_minutes!J51)*POWER(1+(Settings!$C$31/100),J$1-2021),"-")</f>
        <v>129186.29545347203</v>
      </c>
      <c r="K51" s="116">
        <f>IFERROR((INDEX(lifespans_all!K$49:K$56,MATCH($B51,lifespans_all!$B$49:$B$56,0))*SR_mission_minutes!K51)*POWER(1+(Settings!$C$31/100),K$1-2021),"-")</f>
        <v>139521.19908974975</v>
      </c>
      <c r="L51" s="116">
        <f>IFERROR((INDEX(lifespans_all!L$49:L$56,MATCH($B51,lifespans_all!$B$49:$B$56,0))*SR_mission_minutes!L51)*POWER(1+(Settings!$C$31/100),L$1-2021),"-")</f>
        <v>150217.82435329727</v>
      </c>
      <c r="M51" s="116">
        <f>IFERROR((INDEX(lifespans_all!M$49:M$56,MATCH($B51,lifespans_all!$B$49:$B$56,0))*SR_mission_minutes!M51)*POWER(1+(Settings!$C$31/100),M$1-2021),"-")</f>
        <v>161286.50614775077</v>
      </c>
      <c r="N51" s="116">
        <f>IFERROR((INDEX(lifespans_all!N$49:N$56,MATCH($B51,lifespans_all!$B$49:$B$56,0))*SR_mission_minutes!N51)*POWER(1+(Settings!$C$31/100),N$1-2021),"-")</f>
        <v>164512.23627070579</v>
      </c>
      <c r="O51" s="116">
        <f>IFERROR((INDEX(lifespans_all!O$49:O$56,MATCH($B51,lifespans_all!$B$49:$B$56,0))*SR_mission_minutes!O51)*POWER(1+(Settings!$C$31/100),O$1-2021),"-")</f>
        <v>167802.48099611985</v>
      </c>
      <c r="P51" s="116">
        <f>IFERROR((INDEX(lifespans_all!P$49:P$56,MATCH($B51,lifespans_all!$B$49:$B$56,0))*SR_mission_minutes!P51)*POWER(1+(Settings!$C$31/100),P$1-2021),"-")</f>
        <v>171158.53061604229</v>
      </c>
      <c r="Q51" s="116">
        <f>IFERROR((INDEX(lifespans_all!Q$49:Q$56,MATCH($B51,lifespans_all!$B$49:$B$56,0))*SR_mission_minutes!Q51)*POWER(1+(Settings!$C$31/100),Q$1-2021),"-")</f>
        <v>174581.70122836312</v>
      </c>
      <c r="R51" s="116">
        <f>IFERROR((INDEX(lifespans_all!R$49:R$56,MATCH($B51,lifespans_all!$B$49:$B$56,0))*SR_mission_minutes!R51)*POWER(1+(Settings!$C$31/100),R$1-2021),"-")</f>
        <v>178073.33525293041</v>
      </c>
      <c r="S51" s="116">
        <f>IFERROR((INDEX(lifespans_all!S$49:S$56,MATCH($B51,lifespans_all!$B$49:$B$56,0))*SR_mission_minutes!S51)*POWER(1+(Settings!$C$31/100),S$1-2021),"-")</f>
        <v>181634.80195798897</v>
      </c>
      <c r="T51" s="116">
        <f>IFERROR((INDEX(lifespans_all!T$49:T$56,MATCH($B51,lifespans_all!$B$49:$B$56,0))*SR_mission_minutes!T51)*POWER(1+(Settings!$C$31/100),T$1-2021),"-")</f>
        <v>185267.49799714878</v>
      </c>
      <c r="U51" s="116">
        <f>IFERROR((INDEX(lifespans_all!U$49:U$56,MATCH($B51,lifespans_all!$B$49:$B$56,0))*SR_mission_minutes!U51)*POWER(1+(Settings!$C$31/100),U$1-2021),"-")</f>
        <v>188972.84795709176</v>
      </c>
      <c r="V51" s="116">
        <f>IFERROR((INDEX(lifespans_all!V$49:V$56,MATCH($B51,lifespans_all!$B$49:$B$56,0))*SR_mission_minutes!V51)*POWER(1+(Settings!$C$31/100),V$1-2021),"-")</f>
        <v>192752.30491623358</v>
      </c>
      <c r="W51" s="116">
        <f>IFERROR((INDEX(lifespans_all!W$49:W$56,MATCH($B51,lifespans_all!$B$49:$B$56,0))*SR_mission_minutes!W51)*POWER(1+(Settings!$C$31/100),W$1-2021),"-")</f>
        <v>196607.35101455825</v>
      </c>
    </row>
    <row r="52" spans="1:23" x14ac:dyDescent="0.25">
      <c r="A52" s="189" t="s">
        <v>253</v>
      </c>
      <c r="D52" s="129"/>
      <c r="E52" s="2"/>
      <c r="F52" s="2"/>
      <c r="G52" s="2"/>
      <c r="H52" s="2"/>
      <c r="I52" s="2"/>
      <c r="J52" s="2"/>
      <c r="K52" s="2"/>
      <c r="L52" s="2"/>
      <c r="M52" s="2"/>
      <c r="N52" s="2"/>
      <c r="O52" s="2"/>
      <c r="P52" s="2"/>
      <c r="Q52" s="2"/>
      <c r="R52" s="2"/>
      <c r="S52" s="2"/>
      <c r="T52" s="2"/>
      <c r="U52" s="2"/>
      <c r="V52" s="2"/>
      <c r="W52" s="2"/>
    </row>
    <row r="53" spans="1:23" x14ac:dyDescent="0.25">
      <c r="D53" s="37">
        <f t="shared" ref="D53:V53" si="0">SUM(D2:D51)</f>
        <v>1728396.1023809528</v>
      </c>
      <c r="E53" s="37">
        <f t="shared" si="0"/>
        <v>1719410.9529841268</v>
      </c>
      <c r="F53" s="37">
        <f t="shared" si="0"/>
        <v>1851488.4724212694</v>
      </c>
      <c r="G53" s="37">
        <f t="shared" si="0"/>
        <v>1923461.0223054348</v>
      </c>
      <c r="H53" s="37">
        <f t="shared" si="0"/>
        <v>2042168.3545985583</v>
      </c>
      <c r="I53" s="37">
        <f t="shared" si="0"/>
        <v>2142434.9633148354</v>
      </c>
      <c r="J53" s="37">
        <f t="shared" si="0"/>
        <v>2251445.107586903</v>
      </c>
      <c r="K53" s="37">
        <f t="shared" si="0"/>
        <v>2362404.5567234503</v>
      </c>
      <c r="L53" s="37">
        <f t="shared" si="0"/>
        <v>2459617.5197549812</v>
      </c>
      <c r="M53" s="37">
        <f t="shared" si="0"/>
        <v>2559999.8569739731</v>
      </c>
      <c r="N53" s="37">
        <f t="shared" si="0"/>
        <v>2765103.6996181635</v>
      </c>
      <c r="O53" s="37">
        <f t="shared" si="0"/>
        <v>2811412.4791660821</v>
      </c>
      <c r="P53" s="37">
        <f t="shared" si="0"/>
        <v>2858647.4343049596</v>
      </c>
      <c r="Q53" s="37">
        <f t="shared" si="0"/>
        <v>2906827.0885466142</v>
      </c>
      <c r="R53" s="37">
        <f t="shared" si="0"/>
        <v>2955970.3358731023</v>
      </c>
      <c r="S53" s="37">
        <f t="shared" si="0"/>
        <v>3006096.4481461192</v>
      </c>
      <c r="T53" s="37">
        <f t="shared" si="0"/>
        <v>3057225.0826645978</v>
      </c>
      <c r="U53" s="37">
        <f t="shared" si="0"/>
        <v>3109376.2898734454</v>
      </c>
      <c r="V53" s="37">
        <f t="shared" si="0"/>
        <v>3162570.5212264694</v>
      </c>
      <c r="W53" s="37">
        <f>SUM(W2:W51)</f>
        <v>3216828.6372065539</v>
      </c>
    </row>
    <row r="54" spans="1:23" ht="14.4" thickBot="1" x14ac:dyDescent="0.3">
      <c r="B54" s="2" t="s">
        <v>8</v>
      </c>
      <c r="D54" s="38"/>
      <c r="E54" s="38"/>
      <c r="F54" s="38"/>
      <c r="G54" s="38"/>
      <c r="H54" s="38"/>
      <c r="I54" s="38"/>
      <c r="J54" s="38"/>
      <c r="K54" s="38"/>
      <c r="L54" s="38"/>
      <c r="M54" s="2"/>
      <c r="N54" s="2"/>
      <c r="O54" s="38"/>
      <c r="P54" s="38"/>
      <c r="Q54" s="38"/>
      <c r="R54" s="38"/>
      <c r="S54" s="38"/>
      <c r="T54" s="38"/>
      <c r="U54" s="38"/>
      <c r="V54" s="38"/>
      <c r="W54" s="38"/>
    </row>
    <row r="55" spans="1:23" x14ac:dyDescent="0.25">
      <c r="B55" s="71" t="s">
        <v>101</v>
      </c>
      <c r="D55" s="91">
        <v>2021</v>
      </c>
      <c r="E55" s="92">
        <v>2022</v>
      </c>
      <c r="F55" s="91">
        <v>2023</v>
      </c>
      <c r="G55" s="92">
        <v>2024</v>
      </c>
      <c r="H55" s="91">
        <v>2025</v>
      </c>
      <c r="I55" s="92">
        <v>2026</v>
      </c>
      <c r="J55" s="91">
        <v>2027</v>
      </c>
      <c r="K55" s="92">
        <v>2028</v>
      </c>
      <c r="L55" s="91">
        <v>2029</v>
      </c>
      <c r="M55" s="92">
        <v>2030</v>
      </c>
      <c r="N55" s="91">
        <v>2031</v>
      </c>
      <c r="O55" s="92">
        <v>2032</v>
      </c>
      <c r="P55" s="91">
        <v>2033</v>
      </c>
      <c r="Q55" s="92">
        <v>2034</v>
      </c>
      <c r="R55" s="91">
        <v>2035</v>
      </c>
      <c r="S55" s="92">
        <v>2036</v>
      </c>
      <c r="T55" s="91">
        <v>2037</v>
      </c>
      <c r="U55" s="92">
        <v>2038</v>
      </c>
      <c r="V55" s="91">
        <v>2039</v>
      </c>
      <c r="W55" s="92">
        <v>2040</v>
      </c>
    </row>
    <row r="56" spans="1:23" x14ac:dyDescent="0.25">
      <c r="B56" s="47" t="s">
        <v>58</v>
      </c>
      <c r="D56" s="93">
        <f>SUMIF($B2:$B51,$B56,D$2:D$51)</f>
        <v>471003.9</v>
      </c>
      <c r="E56" s="93">
        <f t="shared" ref="E56:H56" si="1">SUMIF($B2:$B51,$B56,E$2:E$51)</f>
        <v>482951.31599999999</v>
      </c>
      <c r="F56" s="93">
        <f t="shared" si="1"/>
        <v>495372.03347999998</v>
      </c>
      <c r="G56" s="93">
        <f t="shared" si="1"/>
        <v>508280.2055328</v>
      </c>
      <c r="H56" s="93">
        <f t="shared" si="1"/>
        <v>521690.36205431999</v>
      </c>
      <c r="I56" s="93">
        <f t="shared" ref="I56:W56" si="2">SUMIF($B2:$B51,$B56,I$2:I$51)</f>
        <v>535617.41915448767</v>
      </c>
      <c r="J56" s="93">
        <f t="shared" si="2"/>
        <v>550076.68879384035</v>
      </c>
      <c r="K56" s="93">
        <f t="shared" si="2"/>
        <v>565083.88865110534</v>
      </c>
      <c r="L56" s="93">
        <f t="shared" si="2"/>
        <v>580655.15222714329</v>
      </c>
      <c r="M56" s="93">
        <f t="shared" si="2"/>
        <v>596807.03919076244</v>
      </c>
      <c r="N56" s="93">
        <f t="shared" si="2"/>
        <v>764747.57992373314</v>
      </c>
      <c r="O56" s="93">
        <f t="shared" si="2"/>
        <v>773149.79152220767</v>
      </c>
      <c r="P56" s="93">
        <f t="shared" si="2"/>
        <v>781720.04735265183</v>
      </c>
      <c r="Q56" s="93">
        <f t="shared" si="2"/>
        <v>790461.70829970494</v>
      </c>
      <c r="R56" s="93">
        <f t="shared" si="2"/>
        <v>799378.20246569905</v>
      </c>
      <c r="S56" s="93">
        <f t="shared" si="2"/>
        <v>808473.02651501284</v>
      </c>
      <c r="T56" s="93">
        <f t="shared" si="2"/>
        <v>817749.74704531324</v>
      </c>
      <c r="U56" s="93">
        <f t="shared" si="2"/>
        <v>827212.00198621955</v>
      </c>
      <c r="V56" s="93">
        <f t="shared" si="2"/>
        <v>836863.50202594395</v>
      </c>
      <c r="W56" s="93">
        <f t="shared" si="2"/>
        <v>846708.03206646279</v>
      </c>
    </row>
    <row r="57" spans="1:23" x14ac:dyDescent="0.25">
      <c r="B57" s="47" t="s">
        <v>56</v>
      </c>
      <c r="D57" s="93">
        <f>SUMIF($B2:$B51,$B57,D$2:D$51)</f>
        <v>1134295.75</v>
      </c>
      <c r="E57" s="93">
        <f t="shared" ref="E57:H57" si="3">SUMIF($B2:$B51,$B57,E$2:E$51)</f>
        <v>1104947.5788888889</v>
      </c>
      <c r="F57" s="93">
        <f t="shared" si="3"/>
        <v>1213122.2695888889</v>
      </c>
      <c r="G57" s="93">
        <f t="shared" si="3"/>
        <v>1262924.515155111</v>
      </c>
      <c r="H57" s="93">
        <f t="shared" si="3"/>
        <v>1358389.28318732</v>
      </c>
      <c r="I57" s="93">
        <f t="shared" ref="I57:W57" si="4">SUMIF($B2:$B51,$B57,I$2:I$51)</f>
        <v>1431198.9984680887</v>
      </c>
      <c r="J57" s="93">
        <f t="shared" si="4"/>
        <v>1514621.9147134796</v>
      </c>
      <c r="K57" s="93">
        <f t="shared" si="4"/>
        <v>1599056.0037548877</v>
      </c>
      <c r="L57" s="93">
        <f t="shared" si="4"/>
        <v>1668778.1842312908</v>
      </c>
      <c r="M57" s="93">
        <f t="shared" si="4"/>
        <v>1740676.3096808037</v>
      </c>
      <c r="N57" s="93">
        <f t="shared" si="4"/>
        <v>1774155.8280966419</v>
      </c>
      <c r="O57" s="93">
        <f t="shared" si="4"/>
        <v>1808304.9368807967</v>
      </c>
      <c r="P57" s="93">
        <f t="shared" si="4"/>
        <v>1843137.0278406353</v>
      </c>
      <c r="Q57" s="93">
        <f t="shared" si="4"/>
        <v>1878665.7606196699</v>
      </c>
      <c r="R57" s="93">
        <f t="shared" si="4"/>
        <v>1914905.0680542858</v>
      </c>
      <c r="S57" s="93">
        <f t="shared" si="4"/>
        <v>1951869.1616375933</v>
      </c>
      <c r="T57" s="93">
        <f t="shared" si="4"/>
        <v>1989572.5370925677</v>
      </c>
      <c r="U57" s="93">
        <f t="shared" si="4"/>
        <v>2028029.9800566414</v>
      </c>
      <c r="V57" s="93">
        <f t="shared" si="4"/>
        <v>2067256.5718799962</v>
      </c>
      <c r="W57" s="93">
        <f t="shared" si="4"/>
        <v>2107267.6955398181</v>
      </c>
    </row>
    <row r="58" spans="1:23" x14ac:dyDescent="0.25">
      <c r="B58" s="47" t="s">
        <v>55</v>
      </c>
      <c r="D58" s="93">
        <f>SUMIF($B2:$B51,$B58,D$2:D$51)</f>
        <v>7329.2857142857147</v>
      </c>
      <c r="E58" s="93">
        <f t="shared" ref="E58:H58" si="5">SUMIF($B2:$B51,$B58,E$2:E$51)</f>
        <v>7575.1714285714288</v>
      </c>
      <c r="F58" s="93">
        <f t="shared" si="5"/>
        <v>10577.152285714285</v>
      </c>
      <c r="G58" s="93">
        <f t="shared" si="5"/>
        <v>11039.595222857142</v>
      </c>
      <c r="H58" s="93">
        <f t="shared" si="5"/>
        <v>11516.305016571428</v>
      </c>
      <c r="I58" s="93">
        <f t="shared" ref="I58:W58" si="6">SUMIF($B2:$B51,$B58,I$2:I$51)</f>
        <v>12007.667363945142</v>
      </c>
      <c r="J58" s="93">
        <f t="shared" si="6"/>
        <v>12514.077683207177</v>
      </c>
      <c r="K58" s="93">
        <f t="shared" si="6"/>
        <v>13035.941348294111</v>
      </c>
      <c r="L58" s="93">
        <f t="shared" si="6"/>
        <v>13573.673928911247</v>
      </c>
      <c r="M58" s="93">
        <f t="shared" si="6"/>
        <v>14127.701436213745</v>
      </c>
      <c r="N58" s="93">
        <f t="shared" si="6"/>
        <v>14410.25546493802</v>
      </c>
      <c r="O58" s="93">
        <f t="shared" si="6"/>
        <v>14698.460574236778</v>
      </c>
      <c r="P58" s="93">
        <f t="shared" si="6"/>
        <v>14992.429785721517</v>
      </c>
      <c r="Q58" s="93">
        <f t="shared" si="6"/>
        <v>15292.278381435946</v>
      </c>
      <c r="R58" s="93">
        <f t="shared" si="6"/>
        <v>15598.123949064666</v>
      </c>
      <c r="S58" s="93">
        <f t="shared" si="6"/>
        <v>15910.086428045955</v>
      </c>
      <c r="T58" s="93">
        <f t="shared" si="6"/>
        <v>16228.288156606877</v>
      </c>
      <c r="U58" s="93">
        <f t="shared" si="6"/>
        <v>16552.853919739016</v>
      </c>
      <c r="V58" s="93">
        <f t="shared" si="6"/>
        <v>16883.910998133793</v>
      </c>
      <c r="W58" s="93">
        <f t="shared" si="6"/>
        <v>17221.589218096469</v>
      </c>
    </row>
    <row r="59" spans="1:23" x14ac:dyDescent="0.25">
      <c r="B59" s="47" t="s">
        <v>99</v>
      </c>
      <c r="D59" s="93">
        <f>SUMIF($B2:$B51,$B59,D$2:D$51)</f>
        <v>0</v>
      </c>
      <c r="E59" s="93">
        <f t="shared" ref="E59:H59" si="7">SUMIF($B2:$B51,$B59,E$2:E$51)</f>
        <v>0</v>
      </c>
      <c r="F59" s="93">
        <f t="shared" si="7"/>
        <v>0</v>
      </c>
      <c r="G59" s="93">
        <f t="shared" si="7"/>
        <v>0</v>
      </c>
      <c r="H59" s="93">
        <f t="shared" si="7"/>
        <v>0</v>
      </c>
      <c r="I59" s="93">
        <f t="shared" ref="I59:W59" si="8">SUMIF($B2:$B51,$B59,I$2:I$51)</f>
        <v>0</v>
      </c>
      <c r="J59" s="93">
        <f t="shared" si="8"/>
        <v>0</v>
      </c>
      <c r="K59" s="93">
        <f t="shared" si="8"/>
        <v>0</v>
      </c>
      <c r="L59" s="93">
        <f t="shared" si="8"/>
        <v>0</v>
      </c>
      <c r="M59" s="93">
        <f t="shared" si="8"/>
        <v>0</v>
      </c>
      <c r="N59" s="93">
        <f t="shared" si="8"/>
        <v>0</v>
      </c>
      <c r="O59" s="93">
        <f t="shared" si="8"/>
        <v>0</v>
      </c>
      <c r="P59" s="93">
        <f t="shared" si="8"/>
        <v>0</v>
      </c>
      <c r="Q59" s="93">
        <f t="shared" si="8"/>
        <v>0</v>
      </c>
      <c r="R59" s="93">
        <f t="shared" si="8"/>
        <v>0</v>
      </c>
      <c r="S59" s="93">
        <f t="shared" si="8"/>
        <v>0</v>
      </c>
      <c r="T59" s="93">
        <f t="shared" si="8"/>
        <v>0</v>
      </c>
      <c r="U59" s="93">
        <f t="shared" si="8"/>
        <v>0</v>
      </c>
      <c r="V59" s="93">
        <f t="shared" si="8"/>
        <v>0</v>
      </c>
      <c r="W59" s="93">
        <f t="shared" si="8"/>
        <v>0</v>
      </c>
    </row>
    <row r="60" spans="1:23" x14ac:dyDescent="0.25">
      <c r="B60" s="47" t="s">
        <v>59</v>
      </c>
      <c r="D60" s="93">
        <f>SUMIF($B2:$B51,$B60,D$2:D$51)</f>
        <v>460.5</v>
      </c>
      <c r="E60" s="93">
        <f t="shared" ref="E60:H60" si="9">SUMIF($B2:$B51,$B60,E$2:E$51)</f>
        <v>460.5</v>
      </c>
      <c r="F60" s="93">
        <f t="shared" si="9"/>
        <v>460.5</v>
      </c>
      <c r="G60" s="93">
        <f t="shared" si="9"/>
        <v>460.5</v>
      </c>
      <c r="H60" s="93">
        <f t="shared" si="9"/>
        <v>498.46000967999998</v>
      </c>
      <c r="I60" s="93">
        <f t="shared" ref="I60:W60" si="10">SUMIF($B2:$B51,$B60,I$2:I$51)</f>
        <v>508.42920987360003</v>
      </c>
      <c r="J60" s="93">
        <f t="shared" si="10"/>
        <v>518.59779407107203</v>
      </c>
      <c r="K60" s="93">
        <f t="shared" si="10"/>
        <v>528.96974995249332</v>
      </c>
      <c r="L60" s="93">
        <f t="shared" si="10"/>
        <v>539.54914495154333</v>
      </c>
      <c r="M60" s="93">
        <f t="shared" si="10"/>
        <v>550.34012785057416</v>
      </c>
      <c r="N60" s="93">
        <f t="shared" si="10"/>
        <v>561.34693040758566</v>
      </c>
      <c r="O60" s="93">
        <f t="shared" si="10"/>
        <v>572.57386901573727</v>
      </c>
      <c r="P60" s="93">
        <f t="shared" si="10"/>
        <v>584.0253463960521</v>
      </c>
      <c r="Q60" s="93">
        <f t="shared" si="10"/>
        <v>595.70585332397309</v>
      </c>
      <c r="R60" s="93">
        <f t="shared" si="10"/>
        <v>607.61997039045264</v>
      </c>
      <c r="S60" s="93">
        <f t="shared" si="10"/>
        <v>619.77236979826148</v>
      </c>
      <c r="T60" s="93">
        <f t="shared" si="10"/>
        <v>632.16781719422681</v>
      </c>
      <c r="U60" s="93">
        <f t="shared" si="10"/>
        <v>644.81117353811146</v>
      </c>
      <c r="V60" s="93">
        <f t="shared" si="10"/>
        <v>657.70739700887361</v>
      </c>
      <c r="W60" s="93">
        <f t="shared" si="10"/>
        <v>670.86154494905099</v>
      </c>
    </row>
    <row r="61" spans="1:23" x14ac:dyDescent="0.25">
      <c r="B61" s="47" t="s">
        <v>100</v>
      </c>
      <c r="D61" s="93">
        <f>SUMIF($B2:$B51,$B61,D$2:D$51)</f>
        <v>0</v>
      </c>
      <c r="E61" s="93">
        <f t="shared" ref="E61:H61" si="11">SUMIF($B2:$B51,$B61,E$2:E$51)</f>
        <v>0</v>
      </c>
      <c r="F61" s="93">
        <f t="shared" si="11"/>
        <v>0</v>
      </c>
      <c r="G61" s="93">
        <f t="shared" si="11"/>
        <v>0</v>
      </c>
      <c r="H61" s="93">
        <f t="shared" si="11"/>
        <v>0</v>
      </c>
      <c r="I61" s="93">
        <f t="shared" ref="I61:W61" si="12">SUMIF($B2:$B51,$B61,I$2:I$51)</f>
        <v>0</v>
      </c>
      <c r="J61" s="93">
        <f t="shared" si="12"/>
        <v>0</v>
      </c>
      <c r="K61" s="93">
        <f t="shared" si="12"/>
        <v>0</v>
      </c>
      <c r="L61" s="93">
        <f t="shared" si="12"/>
        <v>0</v>
      </c>
      <c r="M61" s="93">
        <f t="shared" si="12"/>
        <v>0</v>
      </c>
      <c r="N61" s="93">
        <f t="shared" si="12"/>
        <v>0</v>
      </c>
      <c r="O61" s="93">
        <f t="shared" si="12"/>
        <v>0</v>
      </c>
      <c r="P61" s="93">
        <f t="shared" si="12"/>
        <v>0</v>
      </c>
      <c r="Q61" s="93">
        <f t="shared" si="12"/>
        <v>0</v>
      </c>
      <c r="R61" s="93">
        <f t="shared" si="12"/>
        <v>0</v>
      </c>
      <c r="S61" s="93">
        <f t="shared" si="12"/>
        <v>0</v>
      </c>
      <c r="T61" s="93">
        <f t="shared" si="12"/>
        <v>0</v>
      </c>
      <c r="U61" s="93">
        <f t="shared" si="12"/>
        <v>0</v>
      </c>
      <c r="V61" s="93">
        <f t="shared" si="12"/>
        <v>0</v>
      </c>
      <c r="W61" s="93">
        <f t="shared" si="12"/>
        <v>0</v>
      </c>
    </row>
    <row r="62" spans="1:23" x14ac:dyDescent="0.25">
      <c r="B62" s="47" t="s">
        <v>57</v>
      </c>
      <c r="D62" s="93">
        <f>SUMIF($B2:$B51,$B62,D$2:D$51)</f>
        <v>7340.8</v>
      </c>
      <c r="E62" s="93">
        <f t="shared" ref="E62:H62" si="13">SUMIF($B2:$B51,$B62,E$2:E$51)</f>
        <v>7817.9520000000002</v>
      </c>
      <c r="F62" s="93">
        <f t="shared" si="13"/>
        <v>8314.0065599999998</v>
      </c>
      <c r="G62" s="93">
        <f t="shared" si="13"/>
        <v>8829.5289216000001</v>
      </c>
      <c r="H62" s="93">
        <f t="shared" si="13"/>
        <v>9554.1987500799987</v>
      </c>
      <c r="I62" s="93">
        <f t="shared" ref="I62:W62" si="14">SUMIF($B2:$B51,$B62,I$2:I$51)</f>
        <v>10160.07499758976</v>
      </c>
      <c r="J62" s="93">
        <f t="shared" si="14"/>
        <v>10788.199815499878</v>
      </c>
      <c r="K62" s="93">
        <f t="shared" si="14"/>
        <v>11439.220796127363</v>
      </c>
      <c r="L62" s="93">
        <f t="shared" si="14"/>
        <v>12113.80253605375</v>
      </c>
      <c r="M62" s="93">
        <f t="shared" si="14"/>
        <v>12812.627057258744</v>
      </c>
      <c r="N62" s="93">
        <f t="shared" si="14"/>
        <v>12977.119598403919</v>
      </c>
      <c r="O62" s="93">
        <f t="shared" si="14"/>
        <v>13144.901990371995</v>
      </c>
      <c r="P62" s="93">
        <f t="shared" si="14"/>
        <v>13316.040030179436</v>
      </c>
      <c r="Q62" s="93">
        <f t="shared" si="14"/>
        <v>13490.600830783025</v>
      </c>
      <c r="R62" s="93">
        <f t="shared" si="14"/>
        <v>13668.652847398685</v>
      </c>
      <c r="S62" s="93">
        <f t="shared" si="14"/>
        <v>13850.265904346657</v>
      </c>
      <c r="T62" s="93">
        <f t="shared" si="14"/>
        <v>14035.511222433592</v>
      </c>
      <c r="U62" s="93">
        <f t="shared" si="14"/>
        <v>14224.461446882266</v>
      </c>
      <c r="V62" s="93">
        <f t="shared" si="14"/>
        <v>14417.190675819909</v>
      </c>
      <c r="W62" s="93">
        <f t="shared" si="14"/>
        <v>14613.774489336307</v>
      </c>
    </row>
    <row r="63" spans="1:23" ht="14.4" thickBot="1" x14ac:dyDescent="0.3">
      <c r="B63" s="53" t="s">
        <v>60</v>
      </c>
      <c r="D63" s="93">
        <f>SUMIF($B2:$B51,$B63,D$2:D$51)</f>
        <v>107965.86666666667</v>
      </c>
      <c r="E63" s="93">
        <f t="shared" ref="E63:H63" si="15">SUMIF($B2:$B51,$B63,E$2:E$51)</f>
        <v>115658.43466666667</v>
      </c>
      <c r="F63" s="93">
        <f t="shared" si="15"/>
        <v>123642.51050666667</v>
      </c>
      <c r="G63" s="93">
        <f t="shared" si="15"/>
        <v>131926.67747306667</v>
      </c>
      <c r="H63" s="93">
        <f t="shared" si="15"/>
        <v>140519.74558058666</v>
      </c>
      <c r="I63" s="93">
        <f t="shared" ref="I63:W63" si="16">SUMIF($B2:$B51,$B63,I$2:I$51)</f>
        <v>152942.37412085079</v>
      </c>
      <c r="J63" s="93">
        <f t="shared" si="16"/>
        <v>162925.62878680538</v>
      </c>
      <c r="K63" s="93">
        <f t="shared" si="16"/>
        <v>173260.53242308309</v>
      </c>
      <c r="L63" s="93">
        <f t="shared" si="16"/>
        <v>183957.15768663061</v>
      </c>
      <c r="M63" s="93">
        <f t="shared" si="16"/>
        <v>195025.83948108411</v>
      </c>
      <c r="N63" s="93">
        <f t="shared" si="16"/>
        <v>198251.56960403913</v>
      </c>
      <c r="O63" s="93">
        <f t="shared" si="16"/>
        <v>201541.81432945319</v>
      </c>
      <c r="P63" s="93">
        <f t="shared" si="16"/>
        <v>204897.86394937563</v>
      </c>
      <c r="Q63" s="93">
        <f t="shared" si="16"/>
        <v>208321.03456169646</v>
      </c>
      <c r="R63" s="93">
        <f t="shared" si="16"/>
        <v>211812.66858626375</v>
      </c>
      <c r="S63" s="93">
        <f t="shared" si="16"/>
        <v>215374.13529132231</v>
      </c>
      <c r="T63" s="93">
        <f t="shared" si="16"/>
        <v>219006.83133048212</v>
      </c>
      <c r="U63" s="93">
        <f t="shared" si="16"/>
        <v>222712.1812904251</v>
      </c>
      <c r="V63" s="93">
        <f t="shared" si="16"/>
        <v>226491.63824956692</v>
      </c>
      <c r="W63" s="93">
        <f t="shared" si="16"/>
        <v>230346.6843478916</v>
      </c>
    </row>
    <row r="64" spans="1:23" x14ac:dyDescent="0.25">
      <c r="D64" s="38"/>
      <c r="E64" s="38"/>
      <c r="F64" s="38"/>
      <c r="G64" s="38"/>
      <c r="H64" s="38"/>
      <c r="I64" s="38"/>
      <c r="J64" s="38"/>
      <c r="K64" s="38"/>
      <c r="L64" s="38"/>
      <c r="M64" s="39"/>
      <c r="N64" s="38"/>
      <c r="O64" s="38"/>
      <c r="P64" s="38"/>
      <c r="Q64" s="38"/>
      <c r="R64" s="38"/>
      <c r="S64" s="38"/>
      <c r="T64" s="38"/>
      <c r="U64" s="38"/>
      <c r="V64" s="38"/>
      <c r="W64" s="38"/>
    </row>
    <row r="65" spans="1:23" x14ac:dyDescent="0.25">
      <c r="D65" s="38">
        <f>SUM(D56:D63)</f>
        <v>1728396.1023809523</v>
      </c>
      <c r="E65" s="38">
        <f t="shared" ref="E65:V65" si="17">SUM(E56:E63)</f>
        <v>1719410.9529841272</v>
      </c>
      <c r="F65" s="38">
        <f t="shared" si="17"/>
        <v>1851488.4724212696</v>
      </c>
      <c r="G65" s="38">
        <f t="shared" si="17"/>
        <v>1923461.0223054346</v>
      </c>
      <c r="H65" s="38">
        <f t="shared" si="17"/>
        <v>2042168.354598558</v>
      </c>
      <c r="I65" s="38">
        <f t="shared" si="17"/>
        <v>2142434.9633148354</v>
      </c>
      <c r="J65" s="38">
        <f t="shared" si="17"/>
        <v>2251445.1075869035</v>
      </c>
      <c r="K65" s="38">
        <f t="shared" si="17"/>
        <v>2362404.5567234508</v>
      </c>
      <c r="L65" s="38">
        <f t="shared" si="17"/>
        <v>2459617.5197549816</v>
      </c>
      <c r="M65" s="39">
        <f t="shared" si="17"/>
        <v>2559999.8569739736</v>
      </c>
      <c r="N65" s="38">
        <f t="shared" si="17"/>
        <v>2765103.699618164</v>
      </c>
      <c r="O65" s="38">
        <f t="shared" si="17"/>
        <v>2811412.4791660821</v>
      </c>
      <c r="P65" s="38">
        <f t="shared" si="17"/>
        <v>2858647.4343049596</v>
      </c>
      <c r="Q65" s="38">
        <f t="shared" si="17"/>
        <v>2906827.0885466146</v>
      </c>
      <c r="R65" s="38">
        <f t="shared" si="17"/>
        <v>2955970.3358731028</v>
      </c>
      <c r="S65" s="38">
        <f t="shared" si="17"/>
        <v>3006096.4481461188</v>
      </c>
      <c r="T65" s="38">
        <f t="shared" si="17"/>
        <v>3057225.0826645973</v>
      </c>
      <c r="U65" s="38">
        <f t="shared" si="17"/>
        <v>3109376.2898734454</v>
      </c>
      <c r="V65" s="38">
        <f t="shared" si="17"/>
        <v>3162570.5212264694</v>
      </c>
      <c r="W65" s="38">
        <f>SUM(W56:W63)</f>
        <v>3216828.6372065539</v>
      </c>
    </row>
    <row r="66" spans="1:23" x14ac:dyDescent="0.25">
      <c r="D66" s="38"/>
      <c r="E66" s="38"/>
      <c r="F66" s="38"/>
      <c r="G66" s="38"/>
      <c r="H66" s="38"/>
      <c r="I66" s="38"/>
      <c r="J66" s="38"/>
      <c r="K66" s="38"/>
      <c r="L66" s="38"/>
      <c r="M66" s="39"/>
      <c r="N66" s="2"/>
      <c r="O66" s="38"/>
      <c r="P66" s="38"/>
      <c r="Q66" s="38"/>
      <c r="R66" s="38"/>
      <c r="S66" s="38"/>
      <c r="T66" s="38"/>
      <c r="U66" s="38"/>
      <c r="V66" s="38"/>
      <c r="W66" s="38"/>
    </row>
    <row r="67" spans="1:23" ht="14.4" thickBot="1" x14ac:dyDescent="0.3">
      <c r="B67" s="2" t="s">
        <v>8</v>
      </c>
      <c r="D67" s="38"/>
      <c r="E67" s="38"/>
      <c r="F67" s="38"/>
      <c r="G67" s="38"/>
      <c r="H67" s="38"/>
      <c r="I67" s="38"/>
      <c r="J67" s="38"/>
      <c r="K67" s="38"/>
      <c r="L67" s="38"/>
      <c r="M67" s="39"/>
      <c r="N67" s="2"/>
      <c r="O67" s="38"/>
      <c r="P67" s="38"/>
      <c r="Q67" s="38"/>
      <c r="R67" s="38"/>
      <c r="S67" s="38"/>
      <c r="T67" s="38"/>
      <c r="U67" s="38"/>
      <c r="V67" s="38"/>
      <c r="W67" s="38"/>
    </row>
    <row r="68" spans="1:23" x14ac:dyDescent="0.25">
      <c r="B68" s="71" t="s">
        <v>101</v>
      </c>
      <c r="D68" s="91">
        <v>2021</v>
      </c>
      <c r="E68" s="91">
        <v>2022</v>
      </c>
      <c r="F68" s="91">
        <v>2023</v>
      </c>
      <c r="G68" s="91">
        <v>2024</v>
      </c>
      <c r="H68" s="91">
        <v>2025</v>
      </c>
      <c r="I68" s="91">
        <v>2026</v>
      </c>
      <c r="J68" s="91">
        <v>2027</v>
      </c>
      <c r="K68" s="91">
        <v>2028</v>
      </c>
      <c r="L68" s="91">
        <v>2029</v>
      </c>
      <c r="M68" s="91">
        <v>2030</v>
      </c>
      <c r="N68" s="91">
        <v>2031</v>
      </c>
      <c r="O68" s="91">
        <v>2032</v>
      </c>
      <c r="P68" s="91">
        <v>2033</v>
      </c>
      <c r="Q68" s="91">
        <v>2034</v>
      </c>
      <c r="R68" s="91">
        <v>2035</v>
      </c>
      <c r="S68" s="91">
        <v>2036</v>
      </c>
      <c r="T68" s="91">
        <v>2037</v>
      </c>
      <c r="U68" s="91">
        <v>2038</v>
      </c>
      <c r="V68" s="91">
        <v>2039</v>
      </c>
      <c r="W68" s="91">
        <v>2040</v>
      </c>
    </row>
    <row r="69" spans="1:23" x14ac:dyDescent="0.25">
      <c r="B69" s="47" t="s">
        <v>114</v>
      </c>
      <c r="D69" s="40">
        <f>SUM(D2:D43)</f>
        <v>1676114.912698413</v>
      </c>
      <c r="E69" s="40">
        <f t="shared" ref="E69:W69" si="18">SUM(E2:E43)</f>
        <v>1442274.4126984125</v>
      </c>
      <c r="F69" s="40">
        <f t="shared" si="18"/>
        <v>1435181.5555555555</v>
      </c>
      <c r="G69" s="40">
        <f t="shared" si="18"/>
        <v>1301780.7777777778</v>
      </c>
      <c r="H69" s="40">
        <f t="shared" si="18"/>
        <v>1131886.1666666667</v>
      </c>
      <c r="I69" s="40">
        <f t="shared" si="18"/>
        <v>898045.66666666674</v>
      </c>
      <c r="J69" s="40">
        <f t="shared" si="18"/>
        <v>697944.49999999988</v>
      </c>
      <c r="K69" s="40">
        <f t="shared" si="18"/>
        <v>564543.72222222225</v>
      </c>
      <c r="L69" s="40">
        <f t="shared" si="18"/>
        <v>564543.72222222225</v>
      </c>
      <c r="M69" s="40">
        <f t="shared" si="18"/>
        <v>564543.72222222225</v>
      </c>
      <c r="N69" s="40">
        <f t="shared" si="18"/>
        <v>449664.72222222225</v>
      </c>
      <c r="O69" s="40">
        <f t="shared" si="18"/>
        <v>449664.72222222225</v>
      </c>
      <c r="P69" s="40">
        <f t="shared" si="18"/>
        <v>449664.72222222225</v>
      </c>
      <c r="Q69" s="40">
        <f t="shared" si="18"/>
        <v>449664.72222222225</v>
      </c>
      <c r="R69" s="40">
        <f t="shared" si="18"/>
        <v>449664.72222222225</v>
      </c>
      <c r="S69" s="40">
        <f t="shared" si="18"/>
        <v>449664.72222222225</v>
      </c>
      <c r="T69" s="40">
        <f t="shared" si="18"/>
        <v>449664.72222222225</v>
      </c>
      <c r="U69" s="40">
        <f t="shared" si="18"/>
        <v>449664.72222222225</v>
      </c>
      <c r="V69" s="40">
        <f t="shared" si="18"/>
        <v>449664.72222222225</v>
      </c>
      <c r="W69" s="40">
        <f t="shared" si="18"/>
        <v>449664.72222222225</v>
      </c>
    </row>
    <row r="70" spans="1:23" x14ac:dyDescent="0.25">
      <c r="B70" s="47" t="s">
        <v>115</v>
      </c>
      <c r="D70" s="40">
        <f>SUM(D44:D51)</f>
        <v>52281.189682539691</v>
      </c>
      <c r="E70" s="40">
        <f t="shared" ref="E70:W70" si="19">SUM(E44:E51)</f>
        <v>277136.54028571432</v>
      </c>
      <c r="F70" s="40">
        <f t="shared" si="19"/>
        <v>416306.91686571424</v>
      </c>
      <c r="G70" s="40">
        <f t="shared" si="19"/>
        <v>621680.24452765717</v>
      </c>
      <c r="H70" s="40">
        <f t="shared" si="19"/>
        <v>910282.18793189141</v>
      </c>
      <c r="I70" s="40">
        <f t="shared" si="19"/>
        <v>1244389.2966481689</v>
      </c>
      <c r="J70" s="40">
        <f t="shared" si="19"/>
        <v>1553500.6075869033</v>
      </c>
      <c r="K70" s="40">
        <f t="shared" si="19"/>
        <v>1797860.8345012276</v>
      </c>
      <c r="L70" s="40">
        <f t="shared" si="19"/>
        <v>1895073.7975327591</v>
      </c>
      <c r="M70" s="40">
        <f t="shared" si="19"/>
        <v>1995456.1347517511</v>
      </c>
      <c r="N70" s="40">
        <f t="shared" si="19"/>
        <v>2315438.977395941</v>
      </c>
      <c r="O70" s="40">
        <f t="shared" si="19"/>
        <v>2361747.7569438596</v>
      </c>
      <c r="P70" s="40">
        <f t="shared" si="19"/>
        <v>2408982.7120827376</v>
      </c>
      <c r="Q70" s="40">
        <f t="shared" si="19"/>
        <v>2457162.3663243921</v>
      </c>
      <c r="R70" s="40">
        <f t="shared" si="19"/>
        <v>2506305.6136508803</v>
      </c>
      <c r="S70" s="40">
        <f t="shared" si="19"/>
        <v>2556431.7259238968</v>
      </c>
      <c r="T70" s="40">
        <f t="shared" si="19"/>
        <v>2607560.3604423753</v>
      </c>
      <c r="U70" s="40">
        <f t="shared" si="19"/>
        <v>2659711.5676512234</v>
      </c>
      <c r="V70" s="40">
        <f t="shared" si="19"/>
        <v>2712905.7990042474</v>
      </c>
      <c r="W70" s="40">
        <f t="shared" si="19"/>
        <v>2767163.9149843315</v>
      </c>
    </row>
    <row r="71" spans="1:23" x14ac:dyDescent="0.25">
      <c r="D71" s="2"/>
      <c r="E71" s="2"/>
      <c r="F71" s="2"/>
      <c r="G71" s="2"/>
      <c r="H71" s="2"/>
      <c r="I71" s="2"/>
      <c r="J71" s="2"/>
      <c r="K71" s="2"/>
      <c r="L71" s="2"/>
      <c r="M71" s="2"/>
      <c r="N71" s="2"/>
      <c r="O71" s="2"/>
      <c r="P71" s="2"/>
      <c r="Q71" s="2"/>
      <c r="R71" s="2"/>
      <c r="S71" s="2"/>
      <c r="T71" s="2"/>
      <c r="U71" s="2"/>
      <c r="V71" s="2"/>
      <c r="W71" s="2"/>
    </row>
    <row r="72" spans="1:23" x14ac:dyDescent="0.25">
      <c r="D72" s="37">
        <f>SUM(D69:D70)</f>
        <v>1728396.1023809528</v>
      </c>
      <c r="E72" s="37">
        <f t="shared" ref="E72:W72" si="20">SUM(E69:E70)</f>
        <v>1719410.9529841268</v>
      </c>
      <c r="F72" s="37">
        <f t="shared" si="20"/>
        <v>1851488.4724212699</v>
      </c>
      <c r="G72" s="37">
        <f t="shared" si="20"/>
        <v>1923461.022305435</v>
      </c>
      <c r="H72" s="37">
        <f t="shared" si="20"/>
        <v>2042168.354598558</v>
      </c>
      <c r="I72" s="37">
        <f t="shared" si="20"/>
        <v>2142434.9633148359</v>
      </c>
      <c r="J72" s="37">
        <f t="shared" si="20"/>
        <v>2251445.107586903</v>
      </c>
      <c r="K72" s="37">
        <f t="shared" si="20"/>
        <v>2362404.5567234498</v>
      </c>
      <c r="L72" s="37">
        <f t="shared" si="20"/>
        <v>2459617.5197549816</v>
      </c>
      <c r="M72" s="37">
        <f t="shared" si="20"/>
        <v>2559999.8569739731</v>
      </c>
      <c r="N72" s="37">
        <f t="shared" si="20"/>
        <v>2765103.6996181635</v>
      </c>
      <c r="O72" s="37">
        <f t="shared" si="20"/>
        <v>2811412.4791660821</v>
      </c>
      <c r="P72" s="37">
        <f t="shared" si="20"/>
        <v>2858647.4343049601</v>
      </c>
      <c r="Q72" s="37">
        <f t="shared" si="20"/>
        <v>2906827.0885466142</v>
      </c>
      <c r="R72" s="37">
        <f t="shared" si="20"/>
        <v>2955970.3358731028</v>
      </c>
      <c r="S72" s="37">
        <f t="shared" si="20"/>
        <v>3006096.4481461188</v>
      </c>
      <c r="T72" s="37">
        <f t="shared" si="20"/>
        <v>3057225.0826645978</v>
      </c>
      <c r="U72" s="37">
        <f t="shared" si="20"/>
        <v>3109376.2898734454</v>
      </c>
      <c r="V72" s="37">
        <f t="shared" si="20"/>
        <v>3162570.5212264694</v>
      </c>
      <c r="W72" s="37">
        <f t="shared" si="20"/>
        <v>3216828.6372065535</v>
      </c>
    </row>
    <row r="73" spans="1:23" x14ac:dyDescent="0.25">
      <c r="D73" s="2"/>
      <c r="E73" s="2"/>
      <c r="F73" s="2"/>
      <c r="G73" s="2"/>
      <c r="H73" s="2"/>
      <c r="I73" s="2"/>
      <c r="J73" s="2"/>
      <c r="K73" s="2"/>
      <c r="L73" s="2"/>
      <c r="M73" s="2"/>
      <c r="N73" s="2"/>
      <c r="O73" s="2"/>
      <c r="P73" s="2"/>
      <c r="Q73" s="2"/>
      <c r="R73" s="2"/>
      <c r="S73" s="2"/>
      <c r="T73" s="2"/>
      <c r="U73" s="2"/>
      <c r="V73" s="2"/>
      <c r="W73" s="2"/>
    </row>
    <row r="74" spans="1:23" x14ac:dyDescent="0.25">
      <c r="A74" s="92" t="s">
        <v>31</v>
      </c>
      <c r="B74" s="92" t="s">
        <v>101</v>
      </c>
      <c r="C74" s="92" t="s">
        <v>87</v>
      </c>
      <c r="D74" s="91">
        <v>2021</v>
      </c>
      <c r="E74" s="92">
        <v>2022</v>
      </c>
      <c r="F74" s="91">
        <v>2023</v>
      </c>
      <c r="G74" s="92">
        <v>2024</v>
      </c>
      <c r="H74" s="91">
        <v>2025</v>
      </c>
      <c r="I74" s="92">
        <v>2026</v>
      </c>
      <c r="J74" s="91">
        <v>2027</v>
      </c>
      <c r="K74" s="92">
        <v>2028</v>
      </c>
      <c r="L74" s="91">
        <v>2029</v>
      </c>
      <c r="M74" s="92">
        <v>2030</v>
      </c>
      <c r="N74" s="91">
        <v>2031</v>
      </c>
      <c r="O74" s="92">
        <v>2032</v>
      </c>
      <c r="P74" s="91">
        <v>2033</v>
      </c>
      <c r="Q74" s="92">
        <v>2034</v>
      </c>
      <c r="R74" s="91">
        <v>2035</v>
      </c>
      <c r="S74" s="92">
        <v>2036</v>
      </c>
      <c r="T74" s="91">
        <v>2037</v>
      </c>
      <c r="U74" s="92">
        <v>2038</v>
      </c>
      <c r="V74" s="91">
        <v>2039</v>
      </c>
      <c r="W74" s="92">
        <v>2040</v>
      </c>
    </row>
    <row r="75" spans="1:23" x14ac:dyDescent="0.25">
      <c r="A75" s="44" t="s">
        <v>32</v>
      </c>
      <c r="B75" s="44" t="s">
        <v>56</v>
      </c>
      <c r="C75" s="122"/>
      <c r="D75" s="116">
        <f>IFERROR(INDEX(lifespans_all!D$80:D$126,MATCH($A75,lifespans_all!$A$80:$A$126,0))*INDEX(SR_mission_minutes!D$2:D$43,MATCH($A75,SR_mission_minutes!$A$2:$A$43)),"-")</f>
        <v>66700.388888888891</v>
      </c>
      <c r="E75" s="116">
        <f>IFERROR(INDEX(lifespans_all!E$80:E$126,MATCH($A75,lifespans_all!$A$80:$A$126,0))*INDEX(SR_mission_minutes!E$2:E$43,MATCH($A75,SR_mission_minutes!$A$2:$A$43)),"-")</f>
        <v>66700.388888888891</v>
      </c>
      <c r="F75" s="116">
        <f>IFERROR(INDEX(lifespans_all!F$80:F$126,MATCH($A75,lifespans_all!$A$80:$A$126,0))*INDEX(SR_mission_minutes!F$2:F$43,MATCH($A75,SR_mission_minutes!$A$2:$A$43)),"-")</f>
        <v>66700.388888888891</v>
      </c>
      <c r="G75" s="116">
        <f>IFERROR(INDEX(lifespans_all!G$80:G$126,MATCH($A75,lifespans_all!$A$80:$A$126,0))*INDEX(SR_mission_minutes!G$2:G$43,MATCH($A75,SR_mission_minutes!$A$2:$A$43)),"-")</f>
        <v>66700.388888888891</v>
      </c>
      <c r="H75" s="116">
        <f>IFERROR(INDEX(lifespans_all!H$80:H$126,MATCH($A75,lifespans_all!$A$80:$A$126,0))*INDEX(SR_mission_minutes!H$2:H$43,MATCH($A75,SR_mission_minutes!$A$2:$A$43)),"-")</f>
        <v>0</v>
      </c>
      <c r="I75" s="116">
        <f>IFERROR(INDEX(lifespans_all!I$80:I$126,MATCH($A75,lifespans_all!$A$80:$A$126,0))*INDEX(SR_mission_minutes!I$2:I$43,MATCH($A75,SR_mission_minutes!$A$2:$A$43)),"-")</f>
        <v>0</v>
      </c>
      <c r="J75" s="116">
        <f>IFERROR(INDEX(lifespans_all!J$80:J$126,MATCH($A75,lifespans_all!$A$80:$A$126,0))*INDEX(SR_mission_minutes!J$2:J$43,MATCH($A75,SR_mission_minutes!$A$2:$A$43)),"-")</f>
        <v>0</v>
      </c>
      <c r="K75" s="116">
        <f>IFERROR(INDEX(lifespans_all!K$80:K$126,MATCH($A75,lifespans_all!$A$80:$A$126,0))*INDEX(SR_mission_minutes!K$2:K$43,MATCH($A75,SR_mission_minutes!$A$2:$A$43)),"-")</f>
        <v>0</v>
      </c>
      <c r="L75" s="116">
        <f>IFERROR(INDEX(lifespans_all!L$80:L$126,MATCH($A75,lifespans_all!$A$80:$A$126,0))*INDEX(SR_mission_minutes!L$2:L$43,MATCH($A75,SR_mission_minutes!$A$2:$A$43)),"-")</f>
        <v>0</v>
      </c>
      <c r="M75" s="116">
        <f>IFERROR(INDEX(lifespans_all!M$80:M$126,MATCH($A75,lifespans_all!$A$80:$A$126,0))*INDEX(SR_mission_minutes!M$2:M$43,MATCH($A75,SR_mission_minutes!$A$2:$A$43)),"-")</f>
        <v>0</v>
      </c>
      <c r="N75" s="116">
        <f>IFERROR(INDEX(lifespans_all!N$80:N$126,MATCH($A75,lifespans_all!$A$80:$A$126,0))*INDEX(SR_mission_minutes!N$2:N$43,MATCH($A75,SR_mission_minutes!$A$2:$A$43)),"-")</f>
        <v>0</v>
      </c>
      <c r="O75" s="116">
        <f>IFERROR(INDEX(lifespans_all!O$80:O$126,MATCH($A75,lifespans_all!$A$80:$A$126,0))*INDEX(SR_mission_minutes!O$2:O$43,MATCH($A75,SR_mission_minutes!$A$2:$A$43)),"-")</f>
        <v>0</v>
      </c>
      <c r="P75" s="116">
        <f>IFERROR(INDEX(lifespans_all!P$80:P$126,MATCH($A75,lifespans_all!$A$80:$A$126,0))*INDEX(SR_mission_minutes!P$2:P$43,MATCH($A75,SR_mission_minutes!$A$2:$A$43)),"-")</f>
        <v>0</v>
      </c>
      <c r="Q75" s="116">
        <f>IFERROR(INDEX(lifespans_all!Q$80:Q$126,MATCH($A75,lifespans_all!$A$80:$A$126,0))*INDEX(SR_mission_minutes!Q$2:Q$43,MATCH($A75,SR_mission_minutes!$A$2:$A$43)),"-")</f>
        <v>0</v>
      </c>
      <c r="R75" s="116">
        <f>IFERROR(INDEX(lifespans_all!R$80:R$126,MATCH($A75,lifespans_all!$A$80:$A$126,0))*INDEX(SR_mission_minutes!R$2:R$43,MATCH($A75,SR_mission_minutes!$A$2:$A$43)),"-")</f>
        <v>0</v>
      </c>
      <c r="S75" s="116">
        <f>IFERROR(INDEX(lifespans_all!S$80:S$126,MATCH($A75,lifespans_all!$A$80:$A$126,0))*INDEX(SR_mission_minutes!S$2:S$43,MATCH($A75,SR_mission_minutes!$A$2:$A$43)),"-")</f>
        <v>0</v>
      </c>
      <c r="T75" s="116">
        <f>IFERROR(INDEX(lifespans_all!T$80:T$126,MATCH($A75,lifespans_all!$A$80:$A$126,0))*INDEX(SR_mission_minutes!T$2:T$43,MATCH($A75,SR_mission_minutes!$A$2:$A$43)),"-")</f>
        <v>0</v>
      </c>
      <c r="U75" s="116">
        <f>IFERROR(INDEX(lifespans_all!U$80:U$126,MATCH($A75,lifespans_all!$A$80:$A$126,0))*INDEX(SR_mission_minutes!U$2:U$43,MATCH($A75,SR_mission_minutes!$A$2:$A$43)),"-")</f>
        <v>0</v>
      </c>
      <c r="V75" s="116">
        <f>IFERROR(INDEX(lifespans_all!V$80:V$126,MATCH($A75,lifespans_all!$A$80:$A$126,0))*INDEX(SR_mission_minutes!V$2:V$43,MATCH($A75,SR_mission_minutes!$A$2:$A$43)),"-")</f>
        <v>0</v>
      </c>
      <c r="W75" s="116">
        <f>IFERROR(INDEX(lifespans_all!W$80:W$126,MATCH($A75,lifespans_all!$A$80:$A$126,0))*INDEX(SR_mission_minutes!W$2:W$43,MATCH($A75,SR_mission_minutes!$A$2:$A$43)),"-")</f>
        <v>0</v>
      </c>
    </row>
    <row r="76" spans="1:23" x14ac:dyDescent="0.25">
      <c r="A76" s="44" t="s">
        <v>64</v>
      </c>
      <c r="B76" s="44" t="s">
        <v>56</v>
      </c>
      <c r="C76" s="122"/>
      <c r="D76" s="116">
        <f>IFERROR(INDEX(lifespans_all!D$80:D$126,MATCH($A76,lifespans_all!$A$80:$A$126,0))*INDEX(SR_mission_minutes!D$2:D$43,MATCH($A76,SR_mission_minutes!$A$2:$A$43)),"-")</f>
        <v>66700.388888888891</v>
      </c>
      <c r="E76" s="116">
        <f>IFERROR(INDEX(lifespans_all!E$80:E$126,MATCH($A76,lifespans_all!$A$80:$A$126,0))*INDEX(SR_mission_minutes!E$2:E$43,MATCH($A76,SR_mission_minutes!$A$2:$A$43)),"-")</f>
        <v>66700.388888888891</v>
      </c>
      <c r="F76" s="116">
        <f>IFERROR(INDEX(lifespans_all!F$80:F$126,MATCH($A76,lifespans_all!$A$80:$A$126,0))*INDEX(SR_mission_minutes!F$2:F$43,MATCH($A76,SR_mission_minutes!$A$2:$A$43)),"-")</f>
        <v>66700.388888888891</v>
      </c>
      <c r="G76" s="116">
        <f>IFERROR(INDEX(lifespans_all!G$80:G$126,MATCH($A76,lifespans_all!$A$80:$A$126,0))*INDEX(SR_mission_minutes!G$2:G$43,MATCH($A76,SR_mission_minutes!$A$2:$A$43)),"-")</f>
        <v>66700.388888888891</v>
      </c>
      <c r="H76" s="116">
        <f>IFERROR(INDEX(lifespans_all!H$80:H$126,MATCH($A76,lifespans_all!$A$80:$A$126,0))*INDEX(SR_mission_minutes!H$2:H$43,MATCH($A76,SR_mission_minutes!$A$2:$A$43)),"-")</f>
        <v>66700.388888888891</v>
      </c>
      <c r="I76" s="116">
        <f>IFERROR(INDEX(lifespans_all!I$80:I$126,MATCH($A76,lifespans_all!$A$80:$A$126,0))*INDEX(SR_mission_minutes!I$2:I$43,MATCH($A76,SR_mission_minutes!$A$2:$A$43)),"-")</f>
        <v>66700.388888888891</v>
      </c>
      <c r="J76" s="116">
        <f>IFERROR(INDEX(lifespans_all!J$80:J$126,MATCH($A76,lifespans_all!$A$80:$A$126,0))*INDEX(SR_mission_minutes!J$2:J$43,MATCH($A76,SR_mission_minutes!$A$2:$A$43)),"-")</f>
        <v>0</v>
      </c>
      <c r="K76" s="116">
        <f>IFERROR(INDEX(lifespans_all!K$80:K$126,MATCH($A76,lifespans_all!$A$80:$A$126,0))*INDEX(SR_mission_minutes!K$2:K$43,MATCH($A76,SR_mission_minutes!$A$2:$A$43)),"-")</f>
        <v>0</v>
      </c>
      <c r="L76" s="116">
        <f>IFERROR(INDEX(lifespans_all!L$80:L$126,MATCH($A76,lifespans_all!$A$80:$A$126,0))*INDEX(SR_mission_minutes!L$2:L$43,MATCH($A76,SR_mission_minutes!$A$2:$A$43)),"-")</f>
        <v>0</v>
      </c>
      <c r="M76" s="116">
        <f>IFERROR(INDEX(lifespans_all!M$80:M$126,MATCH($A76,lifespans_all!$A$80:$A$126,0))*INDEX(SR_mission_minutes!M$2:M$43,MATCH($A76,SR_mission_minutes!$A$2:$A$43)),"-")</f>
        <v>0</v>
      </c>
      <c r="N76" s="116">
        <f>IFERROR(INDEX(lifespans_all!N$80:N$126,MATCH($A76,lifespans_all!$A$80:$A$126,0))*INDEX(SR_mission_minutes!N$2:N$43,MATCH($A76,SR_mission_minutes!$A$2:$A$43)),"-")</f>
        <v>0</v>
      </c>
      <c r="O76" s="116">
        <f>IFERROR(INDEX(lifespans_all!O$80:O$126,MATCH($A76,lifespans_all!$A$80:$A$126,0))*INDEX(SR_mission_minutes!O$2:O$43,MATCH($A76,SR_mission_minutes!$A$2:$A$43)),"-")</f>
        <v>0</v>
      </c>
      <c r="P76" s="116">
        <f>IFERROR(INDEX(lifespans_all!P$80:P$126,MATCH($A76,lifespans_all!$A$80:$A$126,0))*INDEX(SR_mission_minutes!P$2:P$43,MATCH($A76,SR_mission_minutes!$A$2:$A$43)),"-")</f>
        <v>0</v>
      </c>
      <c r="Q76" s="116">
        <f>IFERROR(INDEX(lifespans_all!Q$80:Q$126,MATCH($A76,lifespans_all!$A$80:$A$126,0))*INDEX(SR_mission_minutes!Q$2:Q$43,MATCH($A76,SR_mission_minutes!$A$2:$A$43)),"-")</f>
        <v>0</v>
      </c>
      <c r="R76" s="116">
        <f>IFERROR(INDEX(lifespans_all!R$80:R$126,MATCH($A76,lifespans_all!$A$80:$A$126,0))*INDEX(SR_mission_minutes!R$2:R$43,MATCH($A76,SR_mission_minutes!$A$2:$A$43)),"-")</f>
        <v>0</v>
      </c>
      <c r="S76" s="116">
        <f>IFERROR(INDEX(lifespans_all!S$80:S$126,MATCH($A76,lifespans_all!$A$80:$A$126,0))*INDEX(SR_mission_minutes!S$2:S$43,MATCH($A76,SR_mission_minutes!$A$2:$A$43)),"-")</f>
        <v>0</v>
      </c>
      <c r="T76" s="116">
        <f>IFERROR(INDEX(lifespans_all!T$80:T$126,MATCH($A76,lifespans_all!$A$80:$A$126,0))*INDEX(SR_mission_minutes!T$2:T$43,MATCH($A76,SR_mission_minutes!$A$2:$A$43)),"-")</f>
        <v>0</v>
      </c>
      <c r="U76" s="116">
        <f>IFERROR(INDEX(lifespans_all!U$80:U$126,MATCH($A76,lifespans_all!$A$80:$A$126,0))*INDEX(SR_mission_minutes!U$2:U$43,MATCH($A76,SR_mission_minutes!$A$2:$A$43)),"-")</f>
        <v>0</v>
      </c>
      <c r="V76" s="116">
        <f>IFERROR(INDEX(lifespans_all!V$80:V$126,MATCH($A76,lifespans_all!$A$80:$A$126,0))*INDEX(SR_mission_minutes!V$2:V$43,MATCH($A76,SR_mission_minutes!$A$2:$A$43)),"-")</f>
        <v>0</v>
      </c>
      <c r="W76" s="116">
        <f>IFERROR(INDEX(lifespans_all!W$80:W$126,MATCH($A76,lifespans_all!$A$80:$A$126,0))*INDEX(SR_mission_minutes!W$2:W$43,MATCH($A76,SR_mission_minutes!$A$2:$A$43)),"-")</f>
        <v>0</v>
      </c>
    </row>
    <row r="77" spans="1:23" x14ac:dyDescent="0.25">
      <c r="A77" s="44" t="s">
        <v>66</v>
      </c>
      <c r="B77" s="44" t="s">
        <v>57</v>
      </c>
      <c r="C77" s="122"/>
      <c r="D77" s="116">
        <f>IFERROR(INDEX(lifespans_all!D$80:D$126,MATCH($A77,lifespans_all!$A$80:$A$126,0))*INDEX(SR_mission_minutes!D$2:D$43,MATCH($A77,SR_mission_minutes!$A$2:$A$43)),"-")</f>
        <v>2294</v>
      </c>
      <c r="E77" s="116">
        <f>IFERROR(INDEX(lifespans_all!E$80:E$126,MATCH($A77,lifespans_all!$A$80:$A$126,0))*INDEX(SR_mission_minutes!E$2:E$43,MATCH($A77,SR_mission_minutes!$A$2:$A$43)),"-")</f>
        <v>2294</v>
      </c>
      <c r="F77" s="116">
        <f>IFERROR(INDEX(lifespans_all!F$80:F$126,MATCH($A77,lifespans_all!$A$80:$A$126,0))*INDEX(SR_mission_minutes!F$2:F$43,MATCH($A77,SR_mission_minutes!$A$2:$A$43)),"-")</f>
        <v>2294</v>
      </c>
      <c r="G77" s="116">
        <f>IFERROR(INDEX(lifespans_all!G$80:G$126,MATCH($A77,lifespans_all!$A$80:$A$126,0))*INDEX(SR_mission_minutes!G$2:G$43,MATCH($A77,SR_mission_minutes!$A$2:$A$43)),"-")</f>
        <v>2294</v>
      </c>
      <c r="H77" s="116">
        <f>IFERROR(INDEX(lifespans_all!H$80:H$126,MATCH($A77,lifespans_all!$A$80:$A$126,0))*INDEX(SR_mission_minutes!H$2:H$43,MATCH($A77,SR_mission_minutes!$A$2:$A$43)),"-")</f>
        <v>0</v>
      </c>
      <c r="I77" s="116">
        <f>IFERROR(INDEX(lifespans_all!I$80:I$126,MATCH($A77,lifespans_all!$A$80:$A$126,0))*INDEX(SR_mission_minutes!I$2:I$43,MATCH($A77,SR_mission_minutes!$A$2:$A$43)),"-")</f>
        <v>0</v>
      </c>
      <c r="J77" s="116">
        <f>IFERROR(INDEX(lifespans_all!J$80:J$126,MATCH($A77,lifespans_all!$A$80:$A$126,0))*INDEX(SR_mission_minutes!J$2:J$43,MATCH($A77,SR_mission_minutes!$A$2:$A$43)),"-")</f>
        <v>0</v>
      </c>
      <c r="K77" s="116">
        <f>IFERROR(INDEX(lifespans_all!K$80:K$126,MATCH($A77,lifespans_all!$A$80:$A$126,0))*INDEX(SR_mission_minutes!K$2:K$43,MATCH($A77,SR_mission_minutes!$A$2:$A$43)),"-")</f>
        <v>0</v>
      </c>
      <c r="L77" s="116">
        <f>IFERROR(INDEX(lifespans_all!L$80:L$126,MATCH($A77,lifespans_all!$A$80:$A$126,0))*INDEX(SR_mission_minutes!L$2:L$43,MATCH($A77,SR_mission_minutes!$A$2:$A$43)),"-")</f>
        <v>0</v>
      </c>
      <c r="M77" s="116">
        <f>IFERROR(INDEX(lifespans_all!M$80:M$126,MATCH($A77,lifespans_all!$A$80:$A$126,0))*INDEX(SR_mission_minutes!M$2:M$43,MATCH($A77,SR_mission_minutes!$A$2:$A$43)),"-")</f>
        <v>0</v>
      </c>
      <c r="N77" s="116">
        <f>IFERROR(INDEX(lifespans_all!N$80:N$126,MATCH($A77,lifespans_all!$A$80:$A$126,0))*INDEX(SR_mission_minutes!N$2:N$43,MATCH($A77,SR_mission_minutes!$A$2:$A$43)),"-")</f>
        <v>0</v>
      </c>
      <c r="O77" s="116">
        <f>IFERROR(INDEX(lifespans_all!O$80:O$126,MATCH($A77,lifespans_all!$A$80:$A$126,0))*INDEX(SR_mission_minutes!O$2:O$43,MATCH($A77,SR_mission_minutes!$A$2:$A$43)),"-")</f>
        <v>0</v>
      </c>
      <c r="P77" s="116">
        <f>IFERROR(INDEX(lifespans_all!P$80:P$126,MATCH($A77,lifespans_all!$A$80:$A$126,0))*INDEX(SR_mission_minutes!P$2:P$43,MATCH($A77,SR_mission_minutes!$A$2:$A$43)),"-")</f>
        <v>0</v>
      </c>
      <c r="Q77" s="116">
        <f>IFERROR(INDEX(lifespans_all!Q$80:Q$126,MATCH($A77,lifespans_all!$A$80:$A$126,0))*INDEX(SR_mission_minutes!Q$2:Q$43,MATCH($A77,SR_mission_minutes!$A$2:$A$43)),"-")</f>
        <v>0</v>
      </c>
      <c r="R77" s="116">
        <f>IFERROR(INDEX(lifespans_all!R$80:R$126,MATCH($A77,lifespans_all!$A$80:$A$126,0))*INDEX(SR_mission_minutes!R$2:R$43,MATCH($A77,SR_mission_minutes!$A$2:$A$43)),"-")</f>
        <v>0</v>
      </c>
      <c r="S77" s="116">
        <f>IFERROR(INDEX(lifespans_all!S$80:S$126,MATCH($A77,lifespans_all!$A$80:$A$126,0))*INDEX(SR_mission_minutes!S$2:S$43,MATCH($A77,SR_mission_minutes!$A$2:$A$43)),"-")</f>
        <v>0</v>
      </c>
      <c r="T77" s="116">
        <f>IFERROR(INDEX(lifespans_all!T$80:T$126,MATCH($A77,lifespans_all!$A$80:$A$126,0))*INDEX(SR_mission_minutes!T$2:T$43,MATCH($A77,SR_mission_minutes!$A$2:$A$43)),"-")</f>
        <v>0</v>
      </c>
      <c r="U77" s="116">
        <f>IFERROR(INDEX(lifespans_all!U$80:U$126,MATCH($A77,lifespans_all!$A$80:$A$126,0))*INDEX(SR_mission_minutes!U$2:U$43,MATCH($A77,SR_mission_minutes!$A$2:$A$43)),"-")</f>
        <v>0</v>
      </c>
      <c r="V77" s="116">
        <f>IFERROR(INDEX(lifespans_all!V$80:V$126,MATCH($A77,lifespans_all!$A$80:$A$126,0))*INDEX(SR_mission_minutes!V$2:V$43,MATCH($A77,SR_mission_minutes!$A$2:$A$43)),"-")</f>
        <v>0</v>
      </c>
      <c r="W77" s="116">
        <f>IFERROR(INDEX(lifespans_all!W$80:W$126,MATCH($A77,lifespans_all!$A$80:$A$126,0))*INDEX(SR_mission_minutes!W$2:W$43,MATCH($A77,SR_mission_minutes!$A$2:$A$43)),"-")</f>
        <v>0</v>
      </c>
    </row>
    <row r="78" spans="1:23" x14ac:dyDescent="0.25">
      <c r="A78" s="44" t="s">
        <v>67</v>
      </c>
      <c r="B78" s="44" t="s">
        <v>56</v>
      </c>
      <c r="C78" s="122"/>
      <c r="D78" s="116">
        <f>IFERROR(INDEX(lifespans_all!D$80:D$126,MATCH($A78,lifespans_all!$A$80:$A$126,0))*INDEX(SR_mission_minutes!D$2:D$43,MATCH($A78,SR_mission_minutes!$A$2:$A$43)),"-")</f>
        <v>66700.388888888891</v>
      </c>
      <c r="E78" s="116">
        <f>IFERROR(INDEX(lifespans_all!E$80:E$126,MATCH($A78,lifespans_all!$A$80:$A$126,0))*INDEX(SR_mission_minutes!E$2:E$43,MATCH($A78,SR_mission_minutes!$A$2:$A$43)),"-")</f>
        <v>66700.388888888891</v>
      </c>
      <c r="F78" s="116">
        <f>IFERROR(INDEX(lifespans_all!F$80:F$126,MATCH($A78,lifespans_all!$A$80:$A$126,0))*INDEX(SR_mission_minutes!F$2:F$43,MATCH($A78,SR_mission_minutes!$A$2:$A$43)),"-")</f>
        <v>66700.388888888891</v>
      </c>
      <c r="G78" s="116">
        <f>IFERROR(INDEX(lifespans_all!G$80:G$126,MATCH($A78,lifespans_all!$A$80:$A$126,0))*INDEX(SR_mission_minutes!G$2:G$43,MATCH($A78,SR_mission_minutes!$A$2:$A$43)),"-")</f>
        <v>66700.388888888891</v>
      </c>
      <c r="H78" s="116">
        <f>IFERROR(INDEX(lifespans_all!H$80:H$126,MATCH($A78,lifespans_all!$A$80:$A$126,0))*INDEX(SR_mission_minutes!H$2:H$43,MATCH($A78,SR_mission_minutes!$A$2:$A$43)),"-")</f>
        <v>66700.388888888891</v>
      </c>
      <c r="I78" s="116">
        <f>IFERROR(INDEX(lifespans_all!I$80:I$126,MATCH($A78,lifespans_all!$A$80:$A$126,0))*INDEX(SR_mission_minutes!I$2:I$43,MATCH($A78,SR_mission_minutes!$A$2:$A$43)),"-")</f>
        <v>66700.388888888891</v>
      </c>
      <c r="J78" s="116">
        <f>IFERROR(INDEX(lifespans_all!J$80:J$126,MATCH($A78,lifespans_all!$A$80:$A$126,0))*INDEX(SR_mission_minutes!J$2:J$43,MATCH($A78,SR_mission_minutes!$A$2:$A$43)),"-")</f>
        <v>0</v>
      </c>
      <c r="K78" s="116">
        <f>IFERROR(INDEX(lifespans_all!K$80:K$126,MATCH($A78,lifespans_all!$A$80:$A$126,0))*INDEX(SR_mission_minutes!K$2:K$43,MATCH($A78,SR_mission_minutes!$A$2:$A$43)),"-")</f>
        <v>0</v>
      </c>
      <c r="L78" s="116">
        <f>IFERROR(INDEX(lifespans_all!L$80:L$126,MATCH($A78,lifespans_all!$A$80:$A$126,0))*INDEX(SR_mission_minutes!L$2:L$43,MATCH($A78,SR_mission_minutes!$A$2:$A$43)),"-")</f>
        <v>0</v>
      </c>
      <c r="M78" s="116">
        <f>IFERROR(INDEX(lifespans_all!M$80:M$126,MATCH($A78,lifespans_all!$A$80:$A$126,0))*INDEX(SR_mission_minutes!M$2:M$43,MATCH($A78,SR_mission_minutes!$A$2:$A$43)),"-")</f>
        <v>0</v>
      </c>
      <c r="N78" s="116">
        <f>IFERROR(INDEX(lifespans_all!N$80:N$126,MATCH($A78,lifespans_all!$A$80:$A$126,0))*INDEX(SR_mission_minutes!N$2:N$43,MATCH($A78,SR_mission_minutes!$A$2:$A$43)),"-")</f>
        <v>0</v>
      </c>
      <c r="O78" s="116">
        <f>IFERROR(INDEX(lifespans_all!O$80:O$126,MATCH($A78,lifespans_all!$A$80:$A$126,0))*INDEX(SR_mission_minutes!O$2:O$43,MATCH($A78,SR_mission_minutes!$A$2:$A$43)),"-")</f>
        <v>0</v>
      </c>
      <c r="P78" s="116">
        <f>IFERROR(INDEX(lifespans_all!P$80:P$126,MATCH($A78,lifespans_all!$A$80:$A$126,0))*INDEX(SR_mission_minutes!P$2:P$43,MATCH($A78,SR_mission_minutes!$A$2:$A$43)),"-")</f>
        <v>0</v>
      </c>
      <c r="Q78" s="116">
        <f>IFERROR(INDEX(lifespans_all!Q$80:Q$126,MATCH($A78,lifespans_all!$A$80:$A$126,0))*INDEX(SR_mission_minutes!Q$2:Q$43,MATCH($A78,SR_mission_minutes!$A$2:$A$43)),"-")</f>
        <v>0</v>
      </c>
      <c r="R78" s="116">
        <f>IFERROR(INDEX(lifespans_all!R$80:R$126,MATCH($A78,lifespans_all!$A$80:$A$126,0))*INDEX(SR_mission_minutes!R$2:R$43,MATCH($A78,SR_mission_minutes!$A$2:$A$43)),"-")</f>
        <v>0</v>
      </c>
      <c r="S78" s="116">
        <f>IFERROR(INDEX(lifespans_all!S$80:S$126,MATCH($A78,lifespans_all!$A$80:$A$126,0))*INDEX(SR_mission_minutes!S$2:S$43,MATCH($A78,SR_mission_minutes!$A$2:$A$43)),"-")</f>
        <v>0</v>
      </c>
      <c r="T78" s="116">
        <f>IFERROR(INDEX(lifespans_all!T$80:T$126,MATCH($A78,lifespans_all!$A$80:$A$126,0))*INDEX(SR_mission_minutes!T$2:T$43,MATCH($A78,SR_mission_minutes!$A$2:$A$43)),"-")</f>
        <v>0</v>
      </c>
      <c r="U78" s="116">
        <f>IFERROR(INDEX(lifespans_all!U$80:U$126,MATCH($A78,lifespans_all!$A$80:$A$126,0))*INDEX(SR_mission_minutes!U$2:U$43,MATCH($A78,SR_mission_minutes!$A$2:$A$43)),"-")</f>
        <v>0</v>
      </c>
      <c r="V78" s="116">
        <f>IFERROR(INDEX(lifespans_all!V$80:V$126,MATCH($A78,lifespans_all!$A$80:$A$126,0))*INDEX(SR_mission_minutes!V$2:V$43,MATCH($A78,SR_mission_minutes!$A$2:$A$43)),"-")</f>
        <v>0</v>
      </c>
      <c r="W78" s="116">
        <f>IFERROR(INDEX(lifespans_all!W$80:W$126,MATCH($A78,lifespans_all!$A$80:$A$126,0))*INDEX(SR_mission_minutes!W$2:W$43,MATCH($A78,SR_mission_minutes!$A$2:$A$43)),"-")</f>
        <v>0</v>
      </c>
    </row>
    <row r="79" spans="1:23" x14ac:dyDescent="0.25">
      <c r="A79" s="44" t="s">
        <v>33</v>
      </c>
      <c r="B79" s="44" t="s">
        <v>63</v>
      </c>
      <c r="C79" s="122"/>
      <c r="D79" s="116" t="str">
        <f>IFERROR(INDEX(lifespans_all!D$80:D$126,MATCH($A79,lifespans_all!$A$80:$A$126,0))*INDEX(SR_mission_minutes!D$2:D$43,MATCH($A79,SR_mission_minutes!$A$2:$A$43)),"-")</f>
        <v>-</v>
      </c>
      <c r="E79" s="116" t="str">
        <f>IFERROR(INDEX(lifespans_all!E$80:E$126,MATCH($A79,lifespans_all!$A$80:$A$126,0))*INDEX(SR_mission_minutes!E$2:E$43,MATCH($A79,SR_mission_minutes!$A$2:$A$43)),"-")</f>
        <v>-</v>
      </c>
      <c r="F79" s="116" t="str">
        <f>IFERROR(INDEX(lifespans_all!F$80:F$126,MATCH($A79,lifespans_all!$A$80:$A$126,0))*INDEX(SR_mission_minutes!F$2:F$43,MATCH($A79,SR_mission_minutes!$A$2:$A$43)),"-")</f>
        <v>-</v>
      </c>
      <c r="G79" s="116" t="str">
        <f>IFERROR(INDEX(lifespans_all!G$80:G$126,MATCH($A79,lifespans_all!$A$80:$A$126,0))*INDEX(SR_mission_minutes!G$2:G$43,MATCH($A79,SR_mission_minutes!$A$2:$A$43)),"-")</f>
        <v>-</v>
      </c>
      <c r="H79" s="116" t="str">
        <f>IFERROR(INDEX(lifespans_all!H$80:H$126,MATCH($A79,lifespans_all!$A$80:$A$126,0))*INDEX(SR_mission_minutes!H$2:H$43,MATCH($A79,SR_mission_minutes!$A$2:$A$43)),"-")</f>
        <v>-</v>
      </c>
      <c r="I79" s="116" t="str">
        <f>IFERROR(INDEX(lifespans_all!I$80:I$126,MATCH($A79,lifespans_all!$A$80:$A$126,0))*INDEX(SR_mission_minutes!I$2:I$43,MATCH($A79,SR_mission_minutes!$A$2:$A$43)),"-")</f>
        <v>-</v>
      </c>
      <c r="J79" s="116" t="str">
        <f>IFERROR(INDEX(lifespans_all!J$80:J$126,MATCH($A79,lifespans_all!$A$80:$A$126,0))*INDEX(SR_mission_minutes!J$2:J$43,MATCH($A79,SR_mission_minutes!$A$2:$A$43)),"-")</f>
        <v>-</v>
      </c>
      <c r="K79" s="116" t="str">
        <f>IFERROR(INDEX(lifespans_all!K$80:K$126,MATCH($A79,lifespans_all!$A$80:$A$126,0))*INDEX(SR_mission_minutes!K$2:K$43,MATCH($A79,SR_mission_minutes!$A$2:$A$43)),"-")</f>
        <v>-</v>
      </c>
      <c r="L79" s="116" t="str">
        <f>IFERROR(INDEX(lifespans_all!L$80:L$126,MATCH($A79,lifespans_all!$A$80:$A$126,0))*INDEX(SR_mission_minutes!L$2:L$43,MATCH($A79,SR_mission_minutes!$A$2:$A$43)),"-")</f>
        <v>-</v>
      </c>
      <c r="M79" s="116" t="str">
        <f>IFERROR(INDEX(lifespans_all!M$80:M$126,MATCH($A79,lifespans_all!$A$80:$A$126,0))*INDEX(SR_mission_minutes!M$2:M$43,MATCH($A79,SR_mission_minutes!$A$2:$A$43)),"-")</f>
        <v>-</v>
      </c>
      <c r="N79" s="116" t="str">
        <f>IFERROR(INDEX(lifespans_all!N$80:N$126,MATCH($A79,lifespans_all!$A$80:$A$126,0))*INDEX(SR_mission_minutes!N$2:N$43,MATCH($A79,SR_mission_minutes!$A$2:$A$43)),"-")</f>
        <v>-</v>
      </c>
      <c r="O79" s="116" t="str">
        <f>IFERROR(INDEX(lifespans_all!O$80:O$126,MATCH($A79,lifespans_all!$A$80:$A$126,0))*INDEX(SR_mission_minutes!O$2:O$43,MATCH($A79,SR_mission_minutes!$A$2:$A$43)),"-")</f>
        <v>-</v>
      </c>
      <c r="P79" s="116" t="str">
        <f>IFERROR(INDEX(lifespans_all!P$80:P$126,MATCH($A79,lifespans_all!$A$80:$A$126,0))*INDEX(SR_mission_minutes!P$2:P$43,MATCH($A79,SR_mission_minutes!$A$2:$A$43)),"-")</f>
        <v>-</v>
      </c>
      <c r="Q79" s="116" t="str">
        <f>IFERROR(INDEX(lifespans_all!Q$80:Q$126,MATCH($A79,lifespans_all!$A$80:$A$126,0))*INDEX(SR_mission_minutes!Q$2:Q$43,MATCH($A79,SR_mission_minutes!$A$2:$A$43)),"-")</f>
        <v>-</v>
      </c>
      <c r="R79" s="116" t="str">
        <f>IFERROR(INDEX(lifespans_all!R$80:R$126,MATCH($A79,lifespans_all!$A$80:$A$126,0))*INDEX(SR_mission_minutes!R$2:R$43,MATCH($A79,SR_mission_minutes!$A$2:$A$43)),"-")</f>
        <v>-</v>
      </c>
      <c r="S79" s="116" t="str">
        <f>IFERROR(INDEX(lifespans_all!S$80:S$126,MATCH($A79,lifespans_all!$A$80:$A$126,0))*INDEX(SR_mission_minutes!S$2:S$43,MATCH($A79,SR_mission_minutes!$A$2:$A$43)),"-")</f>
        <v>-</v>
      </c>
      <c r="T79" s="116" t="str">
        <f>IFERROR(INDEX(lifespans_all!T$80:T$126,MATCH($A79,lifespans_all!$A$80:$A$126,0))*INDEX(SR_mission_minutes!T$2:T$43,MATCH($A79,SR_mission_minutes!$A$2:$A$43)),"-")</f>
        <v>-</v>
      </c>
      <c r="U79" s="116" t="str">
        <f>IFERROR(INDEX(lifespans_all!U$80:U$126,MATCH($A79,lifespans_all!$A$80:$A$126,0))*INDEX(SR_mission_minutes!U$2:U$43,MATCH($A79,SR_mission_minutes!$A$2:$A$43)),"-")</f>
        <v>-</v>
      </c>
      <c r="V79" s="116" t="str">
        <f>IFERROR(INDEX(lifespans_all!V$80:V$126,MATCH($A79,lifespans_all!$A$80:$A$126,0))*INDEX(SR_mission_minutes!V$2:V$43,MATCH($A79,SR_mission_minutes!$A$2:$A$43)),"-")</f>
        <v>-</v>
      </c>
      <c r="W79" s="116" t="str">
        <f>IFERROR(INDEX(lifespans_all!W$80:W$126,MATCH($A79,lifespans_all!$A$80:$A$126,0))*INDEX(SR_mission_minutes!W$2:W$43,MATCH($A79,SR_mission_minutes!$A$2:$A$43)),"-")</f>
        <v>-</v>
      </c>
    </row>
    <row r="80" spans="1:23" x14ac:dyDescent="0.25">
      <c r="A80" s="44" t="s">
        <v>70</v>
      </c>
      <c r="B80" s="44" t="s">
        <v>57</v>
      </c>
      <c r="C80" s="122"/>
      <c r="D80" s="116">
        <f>IFERROR(INDEX(lifespans_all!D$80:D$126,MATCH($A80,lifespans_all!$A$80:$A$126,0))*INDEX(SR_mission_minutes!D$2:D$43,MATCH($A80,SR_mission_minutes!$A$2:$A$43)),"-")</f>
        <v>2294</v>
      </c>
      <c r="E80" s="116">
        <f>IFERROR(INDEX(lifespans_all!E$80:E$126,MATCH($A80,lifespans_all!$A$80:$A$126,0))*INDEX(SR_mission_minutes!E$2:E$43,MATCH($A80,SR_mission_minutes!$A$2:$A$43)),"-")</f>
        <v>2294</v>
      </c>
      <c r="F80" s="116">
        <f>IFERROR(INDEX(lifespans_all!F$80:F$126,MATCH($A80,lifespans_all!$A$80:$A$126,0))*INDEX(SR_mission_minutes!F$2:F$43,MATCH($A80,SR_mission_minutes!$A$2:$A$43)),"-")</f>
        <v>2294</v>
      </c>
      <c r="G80" s="116">
        <f>IFERROR(INDEX(lifespans_all!G$80:G$126,MATCH($A80,lifespans_all!$A$80:$A$126,0))*INDEX(SR_mission_minutes!G$2:G$43,MATCH($A80,SR_mission_minutes!$A$2:$A$43)),"-")</f>
        <v>2294</v>
      </c>
      <c r="H80" s="116">
        <f>IFERROR(INDEX(lifespans_all!H$80:H$126,MATCH($A80,lifespans_all!$A$80:$A$126,0))*INDEX(SR_mission_minutes!H$2:H$43,MATCH($A80,SR_mission_minutes!$A$2:$A$43)),"-")</f>
        <v>2294</v>
      </c>
      <c r="I80" s="116">
        <f>IFERROR(INDEX(lifespans_all!I$80:I$126,MATCH($A80,lifespans_all!$A$80:$A$126,0))*INDEX(SR_mission_minutes!I$2:I$43,MATCH($A80,SR_mission_minutes!$A$2:$A$43)),"-")</f>
        <v>2294</v>
      </c>
      <c r="J80" s="116">
        <f>IFERROR(INDEX(lifespans_all!J$80:J$126,MATCH($A80,lifespans_all!$A$80:$A$126,0))*INDEX(SR_mission_minutes!J$2:J$43,MATCH($A80,SR_mission_minutes!$A$2:$A$43)),"-")</f>
        <v>2294</v>
      </c>
      <c r="K80" s="116">
        <f>IFERROR(INDEX(lifespans_all!K$80:K$126,MATCH($A80,lifespans_all!$A$80:$A$126,0))*INDEX(SR_mission_minutes!K$2:K$43,MATCH($A80,SR_mission_minutes!$A$2:$A$43)),"-")</f>
        <v>2294</v>
      </c>
      <c r="L80" s="116">
        <f>IFERROR(INDEX(lifespans_all!L$80:L$126,MATCH($A80,lifespans_all!$A$80:$A$126,0))*INDEX(SR_mission_minutes!L$2:L$43,MATCH($A80,SR_mission_minutes!$A$2:$A$43)),"-")</f>
        <v>2294</v>
      </c>
      <c r="M80" s="116">
        <f>IFERROR(INDEX(lifespans_all!M$80:M$126,MATCH($A80,lifespans_all!$A$80:$A$126,0))*INDEX(SR_mission_minutes!M$2:M$43,MATCH($A80,SR_mission_minutes!$A$2:$A$43)),"-")</f>
        <v>2294</v>
      </c>
      <c r="N80" s="116">
        <f>IFERROR(INDEX(lifespans_all!N$80:N$126,MATCH($A80,lifespans_all!$A$80:$A$126,0))*INDEX(SR_mission_minutes!N$2:N$43,MATCH($A80,SR_mission_minutes!$A$2:$A$43)),"-")</f>
        <v>2294</v>
      </c>
      <c r="O80" s="116">
        <f>IFERROR(INDEX(lifespans_all!O$80:O$126,MATCH($A80,lifespans_all!$A$80:$A$126,0))*INDEX(SR_mission_minutes!O$2:O$43,MATCH($A80,SR_mission_minutes!$A$2:$A$43)),"-")</f>
        <v>2294</v>
      </c>
      <c r="P80" s="116">
        <f>IFERROR(INDEX(lifespans_all!P$80:P$126,MATCH($A80,lifespans_all!$A$80:$A$126,0))*INDEX(SR_mission_minutes!P$2:P$43,MATCH($A80,SR_mission_minutes!$A$2:$A$43)),"-")</f>
        <v>2294</v>
      </c>
      <c r="Q80" s="116">
        <f>IFERROR(INDEX(lifespans_all!Q$80:Q$126,MATCH($A80,lifespans_all!$A$80:$A$126,0))*INDEX(SR_mission_minutes!Q$2:Q$43,MATCH($A80,SR_mission_minutes!$A$2:$A$43)),"-")</f>
        <v>2294</v>
      </c>
      <c r="R80" s="116">
        <f>IFERROR(INDEX(lifespans_all!R$80:R$126,MATCH($A80,lifespans_all!$A$80:$A$126,0))*INDEX(SR_mission_minutes!R$2:R$43,MATCH($A80,SR_mission_minutes!$A$2:$A$43)),"-")</f>
        <v>2294</v>
      </c>
      <c r="S80" s="116">
        <f>IFERROR(INDEX(lifespans_all!S$80:S$126,MATCH($A80,lifespans_all!$A$80:$A$126,0))*INDEX(SR_mission_minutes!S$2:S$43,MATCH($A80,SR_mission_minutes!$A$2:$A$43)),"-")</f>
        <v>2294</v>
      </c>
      <c r="T80" s="116">
        <f>IFERROR(INDEX(lifespans_all!T$80:T$126,MATCH($A80,lifespans_all!$A$80:$A$126,0))*INDEX(SR_mission_minutes!T$2:T$43,MATCH($A80,SR_mission_minutes!$A$2:$A$43)),"-")</f>
        <v>2294</v>
      </c>
      <c r="U80" s="116">
        <f>IFERROR(INDEX(lifespans_all!U$80:U$126,MATCH($A80,lifespans_all!$A$80:$A$126,0))*INDEX(SR_mission_minutes!U$2:U$43,MATCH($A80,SR_mission_minutes!$A$2:$A$43)),"-")</f>
        <v>2294</v>
      </c>
      <c r="V80" s="116">
        <f>IFERROR(INDEX(lifespans_all!V$80:V$126,MATCH($A80,lifespans_all!$A$80:$A$126,0))*INDEX(SR_mission_minutes!V$2:V$43,MATCH($A80,SR_mission_minutes!$A$2:$A$43)),"-")</f>
        <v>2294</v>
      </c>
      <c r="W80" s="116">
        <f>IFERROR(INDEX(lifespans_all!W$80:W$126,MATCH($A80,lifespans_all!$A$80:$A$126,0))*INDEX(SR_mission_minutes!W$2:W$43,MATCH($A80,SR_mission_minutes!$A$2:$A$43)),"-")</f>
        <v>2294</v>
      </c>
    </row>
    <row r="81" spans="1:23" x14ac:dyDescent="0.25">
      <c r="A81" s="44" t="s">
        <v>71</v>
      </c>
      <c r="B81" s="44" t="s">
        <v>58</v>
      </c>
      <c r="C81" s="122"/>
      <c r="D81" s="116">
        <f>IFERROR(INDEX(lifespans_all!D$80:D$126,MATCH($A81,lifespans_all!$A$80:$A$126,0))*INDEX(SR_mission_minutes!D$2:D$43,MATCH($A81,SR_mission_minutes!$A$2:$A$43)),"-")</f>
        <v>114879</v>
      </c>
      <c r="E81" s="116">
        <f>IFERROR(INDEX(lifespans_all!E$80:E$126,MATCH($A81,lifespans_all!$A$80:$A$126,0))*INDEX(SR_mission_minutes!E$2:E$43,MATCH($A81,SR_mission_minutes!$A$2:$A$43)),"-")</f>
        <v>114879</v>
      </c>
      <c r="F81" s="116">
        <f>IFERROR(INDEX(lifespans_all!F$80:F$126,MATCH($A81,lifespans_all!$A$80:$A$126,0))*INDEX(SR_mission_minutes!F$2:F$43,MATCH($A81,SR_mission_minutes!$A$2:$A$43)),"-")</f>
        <v>114879</v>
      </c>
      <c r="G81" s="116">
        <f>IFERROR(INDEX(lifespans_all!G$80:G$126,MATCH($A81,lifespans_all!$A$80:$A$126,0))*INDEX(SR_mission_minutes!G$2:G$43,MATCH($A81,SR_mission_minutes!$A$2:$A$43)),"-")</f>
        <v>114879</v>
      </c>
      <c r="H81" s="116">
        <f>IFERROR(INDEX(lifespans_all!H$80:H$126,MATCH($A81,lifespans_all!$A$80:$A$126,0))*INDEX(SR_mission_minutes!H$2:H$43,MATCH($A81,SR_mission_minutes!$A$2:$A$43)),"-")</f>
        <v>114879</v>
      </c>
      <c r="I81" s="116">
        <f>IFERROR(INDEX(lifespans_all!I$80:I$126,MATCH($A81,lifespans_all!$A$80:$A$126,0))*INDEX(SR_mission_minutes!I$2:I$43,MATCH($A81,SR_mission_minutes!$A$2:$A$43)),"-")</f>
        <v>114879</v>
      </c>
      <c r="J81" s="116">
        <f>IFERROR(INDEX(lifespans_all!J$80:J$126,MATCH($A81,lifespans_all!$A$80:$A$126,0))*INDEX(SR_mission_minutes!J$2:J$43,MATCH($A81,SR_mission_minutes!$A$2:$A$43)),"-")</f>
        <v>114879</v>
      </c>
      <c r="K81" s="116">
        <f>IFERROR(INDEX(lifespans_all!K$80:K$126,MATCH($A81,lifespans_all!$A$80:$A$126,0))*INDEX(SR_mission_minutes!K$2:K$43,MATCH($A81,SR_mission_minutes!$A$2:$A$43)),"-")</f>
        <v>114879</v>
      </c>
      <c r="L81" s="116">
        <f>IFERROR(INDEX(lifespans_all!L$80:L$126,MATCH($A81,lifespans_all!$A$80:$A$126,0))*INDEX(SR_mission_minutes!L$2:L$43,MATCH($A81,SR_mission_minutes!$A$2:$A$43)),"-")</f>
        <v>114879</v>
      </c>
      <c r="M81" s="116">
        <f>IFERROR(INDEX(lifespans_all!M$80:M$126,MATCH($A81,lifespans_all!$A$80:$A$126,0))*INDEX(SR_mission_minutes!M$2:M$43,MATCH($A81,SR_mission_minutes!$A$2:$A$43)),"-")</f>
        <v>114879</v>
      </c>
      <c r="N81" s="116">
        <f>IFERROR(INDEX(lifespans_all!N$80:N$126,MATCH($A81,lifespans_all!$A$80:$A$126,0))*INDEX(SR_mission_minutes!N$2:N$43,MATCH($A81,SR_mission_minutes!$A$2:$A$43)),"-")</f>
        <v>114879</v>
      </c>
      <c r="O81" s="116">
        <f>IFERROR(INDEX(lifespans_all!O$80:O$126,MATCH($A81,lifespans_all!$A$80:$A$126,0))*INDEX(SR_mission_minutes!O$2:O$43,MATCH($A81,SR_mission_minutes!$A$2:$A$43)),"-")</f>
        <v>114879</v>
      </c>
      <c r="P81" s="116">
        <f>IFERROR(INDEX(lifespans_all!P$80:P$126,MATCH($A81,lifespans_all!$A$80:$A$126,0))*INDEX(SR_mission_minutes!P$2:P$43,MATCH($A81,SR_mission_minutes!$A$2:$A$43)),"-")</f>
        <v>114879</v>
      </c>
      <c r="Q81" s="116">
        <f>IFERROR(INDEX(lifespans_all!Q$80:Q$126,MATCH($A81,lifespans_all!$A$80:$A$126,0))*INDEX(SR_mission_minutes!Q$2:Q$43,MATCH($A81,SR_mission_minutes!$A$2:$A$43)),"-")</f>
        <v>114879</v>
      </c>
      <c r="R81" s="116">
        <f>IFERROR(INDEX(lifespans_all!R$80:R$126,MATCH($A81,lifespans_all!$A$80:$A$126,0))*INDEX(SR_mission_minutes!R$2:R$43,MATCH($A81,SR_mission_minutes!$A$2:$A$43)),"-")</f>
        <v>114879</v>
      </c>
      <c r="S81" s="116">
        <f>IFERROR(INDEX(lifespans_all!S$80:S$126,MATCH($A81,lifespans_all!$A$80:$A$126,0))*INDEX(SR_mission_minutes!S$2:S$43,MATCH($A81,SR_mission_minutes!$A$2:$A$43)),"-")</f>
        <v>114879</v>
      </c>
      <c r="T81" s="116">
        <f>IFERROR(INDEX(lifespans_all!T$80:T$126,MATCH($A81,lifespans_all!$A$80:$A$126,0))*INDEX(SR_mission_minutes!T$2:T$43,MATCH($A81,SR_mission_minutes!$A$2:$A$43)),"-")</f>
        <v>114879</v>
      </c>
      <c r="U81" s="116">
        <f>IFERROR(INDEX(lifespans_all!U$80:U$126,MATCH($A81,lifespans_all!$A$80:$A$126,0))*INDEX(SR_mission_minutes!U$2:U$43,MATCH($A81,SR_mission_minutes!$A$2:$A$43)),"-")</f>
        <v>114879</v>
      </c>
      <c r="V81" s="116">
        <f>IFERROR(INDEX(lifespans_all!V$80:V$126,MATCH($A81,lifespans_all!$A$80:$A$126,0))*INDEX(SR_mission_minutes!V$2:V$43,MATCH($A81,SR_mission_minutes!$A$2:$A$43)),"-")</f>
        <v>114879</v>
      </c>
      <c r="W81" s="116">
        <f>IFERROR(INDEX(lifespans_all!W$80:W$126,MATCH($A81,lifespans_all!$A$80:$A$126,0))*INDEX(SR_mission_minutes!W$2:W$43,MATCH($A81,SR_mission_minutes!$A$2:$A$43)),"-")</f>
        <v>114879</v>
      </c>
    </row>
    <row r="82" spans="1:23" x14ac:dyDescent="0.25">
      <c r="A82" s="44" t="s">
        <v>34</v>
      </c>
      <c r="B82" s="44" t="s">
        <v>56</v>
      </c>
      <c r="C82" s="122"/>
      <c r="D82" s="116">
        <f>IFERROR(INDEX(lifespans_all!D$80:D$126,MATCH($A82,lifespans_all!$A$80:$A$126,0))*INDEX(SR_mission_minutes!D$2:D$43,MATCH($A82,SR_mission_minutes!$A$2:$A$43)),"-")</f>
        <v>66700.388888888891</v>
      </c>
      <c r="E82" s="116">
        <f>IFERROR(INDEX(lifespans_all!E$80:E$126,MATCH($A82,lifespans_all!$A$80:$A$126,0))*INDEX(SR_mission_minutes!E$2:E$43,MATCH($A82,SR_mission_minutes!$A$2:$A$43)),"-")</f>
        <v>66700.388888888891</v>
      </c>
      <c r="F82" s="116">
        <f>IFERROR(INDEX(lifespans_all!F$80:F$126,MATCH($A82,lifespans_all!$A$80:$A$126,0))*INDEX(SR_mission_minutes!F$2:F$43,MATCH($A82,SR_mission_minutes!$A$2:$A$43)),"-")</f>
        <v>66700.388888888891</v>
      </c>
      <c r="G82" s="116">
        <f>IFERROR(INDEX(lifespans_all!G$80:G$126,MATCH($A82,lifespans_all!$A$80:$A$126,0))*INDEX(SR_mission_minutes!G$2:G$43,MATCH($A82,SR_mission_minutes!$A$2:$A$43)),"-")</f>
        <v>66700.388888888891</v>
      </c>
      <c r="H82" s="116">
        <f>IFERROR(INDEX(lifespans_all!H$80:H$126,MATCH($A82,lifespans_all!$A$80:$A$126,0))*INDEX(SR_mission_minutes!H$2:H$43,MATCH($A82,SR_mission_minutes!$A$2:$A$43)),"-")</f>
        <v>66700.388888888891</v>
      </c>
      <c r="I82" s="116">
        <f>IFERROR(INDEX(lifespans_all!I$80:I$126,MATCH($A82,lifespans_all!$A$80:$A$126,0))*INDEX(SR_mission_minutes!I$2:I$43,MATCH($A82,SR_mission_minutes!$A$2:$A$43)),"-")</f>
        <v>66700.388888888891</v>
      </c>
      <c r="J82" s="116">
        <f>IFERROR(INDEX(lifespans_all!J$80:J$126,MATCH($A82,lifespans_all!$A$80:$A$126,0))*INDEX(SR_mission_minutes!J$2:J$43,MATCH($A82,SR_mission_minutes!$A$2:$A$43)),"-")</f>
        <v>66700.388888888891</v>
      </c>
      <c r="K82" s="116">
        <f>IFERROR(INDEX(lifespans_all!K$80:K$126,MATCH($A82,lifespans_all!$A$80:$A$126,0))*INDEX(SR_mission_minutes!K$2:K$43,MATCH($A82,SR_mission_minutes!$A$2:$A$43)),"-")</f>
        <v>0</v>
      </c>
      <c r="L82" s="116">
        <f>IFERROR(INDEX(lifespans_all!L$80:L$126,MATCH($A82,lifespans_all!$A$80:$A$126,0))*INDEX(SR_mission_minutes!L$2:L$43,MATCH($A82,SR_mission_minutes!$A$2:$A$43)),"-")</f>
        <v>0</v>
      </c>
      <c r="M82" s="116">
        <f>IFERROR(INDEX(lifespans_all!M$80:M$126,MATCH($A82,lifespans_all!$A$80:$A$126,0))*INDEX(SR_mission_minutes!M$2:M$43,MATCH($A82,SR_mission_minutes!$A$2:$A$43)),"-")</f>
        <v>0</v>
      </c>
      <c r="N82" s="116">
        <f>IFERROR(INDEX(lifespans_all!N$80:N$126,MATCH($A82,lifespans_all!$A$80:$A$126,0))*INDEX(SR_mission_minutes!N$2:N$43,MATCH($A82,SR_mission_minutes!$A$2:$A$43)),"-")</f>
        <v>0</v>
      </c>
      <c r="O82" s="116">
        <f>IFERROR(INDEX(lifespans_all!O$80:O$126,MATCH($A82,lifespans_all!$A$80:$A$126,0))*INDEX(SR_mission_minutes!O$2:O$43,MATCH($A82,SR_mission_minutes!$A$2:$A$43)),"-")</f>
        <v>0</v>
      </c>
      <c r="P82" s="116">
        <f>IFERROR(INDEX(lifespans_all!P$80:P$126,MATCH($A82,lifespans_all!$A$80:$A$126,0))*INDEX(SR_mission_minutes!P$2:P$43,MATCH($A82,SR_mission_minutes!$A$2:$A$43)),"-")</f>
        <v>0</v>
      </c>
      <c r="Q82" s="116">
        <f>IFERROR(INDEX(lifespans_all!Q$80:Q$126,MATCH($A82,lifespans_all!$A$80:$A$126,0))*INDEX(SR_mission_minutes!Q$2:Q$43,MATCH($A82,SR_mission_minutes!$A$2:$A$43)),"-")</f>
        <v>0</v>
      </c>
      <c r="R82" s="116">
        <f>IFERROR(INDEX(lifespans_all!R$80:R$126,MATCH($A82,lifespans_all!$A$80:$A$126,0))*INDEX(SR_mission_minutes!R$2:R$43,MATCH($A82,SR_mission_minutes!$A$2:$A$43)),"-")</f>
        <v>0</v>
      </c>
      <c r="S82" s="116">
        <f>IFERROR(INDEX(lifespans_all!S$80:S$126,MATCH($A82,lifespans_all!$A$80:$A$126,0))*INDEX(SR_mission_minutes!S$2:S$43,MATCH($A82,SR_mission_minutes!$A$2:$A$43)),"-")</f>
        <v>0</v>
      </c>
      <c r="T82" s="116">
        <f>IFERROR(INDEX(lifespans_all!T$80:T$126,MATCH($A82,lifespans_all!$A$80:$A$126,0))*INDEX(SR_mission_minutes!T$2:T$43,MATCH($A82,SR_mission_minutes!$A$2:$A$43)),"-")</f>
        <v>0</v>
      </c>
      <c r="U82" s="116">
        <f>IFERROR(INDEX(lifespans_all!U$80:U$126,MATCH($A82,lifespans_all!$A$80:$A$126,0))*INDEX(SR_mission_minutes!U$2:U$43,MATCH($A82,SR_mission_minutes!$A$2:$A$43)),"-")</f>
        <v>0</v>
      </c>
      <c r="V82" s="116">
        <f>IFERROR(INDEX(lifespans_all!V$80:V$126,MATCH($A82,lifespans_all!$A$80:$A$126,0))*INDEX(SR_mission_minutes!V$2:V$43,MATCH($A82,SR_mission_minutes!$A$2:$A$43)),"-")</f>
        <v>0</v>
      </c>
      <c r="W82" s="116">
        <f>IFERROR(INDEX(lifespans_all!W$80:W$126,MATCH($A82,lifespans_all!$A$80:$A$126,0))*INDEX(SR_mission_minutes!W$2:W$43,MATCH($A82,SR_mission_minutes!$A$2:$A$43)),"-")</f>
        <v>0</v>
      </c>
    </row>
    <row r="83" spans="1:23" x14ac:dyDescent="0.25">
      <c r="A83" s="44" t="s">
        <v>35</v>
      </c>
      <c r="B83" s="44" t="s">
        <v>56</v>
      </c>
      <c r="C83" s="122"/>
      <c r="D83" s="116">
        <f>IFERROR(INDEX(lifespans_all!D$80:D$126,MATCH($A83,lifespans_all!$A$80:$A$126,0))*INDEX(SR_mission_minutes!D$2:D$43,MATCH($A83,SR_mission_minutes!$A$2:$A$43)),"-")</f>
        <v>66700.388888888891</v>
      </c>
      <c r="E83" s="116">
        <f>IFERROR(INDEX(lifespans_all!E$80:E$126,MATCH($A83,lifespans_all!$A$80:$A$126,0))*INDEX(SR_mission_minutes!E$2:E$43,MATCH($A83,SR_mission_minutes!$A$2:$A$43)),"-")</f>
        <v>66700.388888888891</v>
      </c>
      <c r="F83" s="116">
        <f>IFERROR(INDEX(lifespans_all!F$80:F$126,MATCH($A83,lifespans_all!$A$80:$A$126,0))*INDEX(SR_mission_minutes!F$2:F$43,MATCH($A83,SR_mission_minutes!$A$2:$A$43)),"-")</f>
        <v>66700.388888888891</v>
      </c>
      <c r="G83" s="116">
        <f>IFERROR(INDEX(lifespans_all!G$80:G$126,MATCH($A83,lifespans_all!$A$80:$A$126,0))*INDEX(SR_mission_minutes!G$2:G$43,MATCH($A83,SR_mission_minutes!$A$2:$A$43)),"-")</f>
        <v>66700.388888888891</v>
      </c>
      <c r="H83" s="116">
        <f>IFERROR(INDEX(lifespans_all!H$80:H$126,MATCH($A83,lifespans_all!$A$80:$A$126,0))*INDEX(SR_mission_minutes!H$2:H$43,MATCH($A83,SR_mission_minutes!$A$2:$A$43)),"-")</f>
        <v>66700.388888888891</v>
      </c>
      <c r="I83" s="116">
        <f>IFERROR(INDEX(lifespans_all!I$80:I$126,MATCH($A83,lifespans_all!$A$80:$A$126,0))*INDEX(SR_mission_minutes!I$2:I$43,MATCH($A83,SR_mission_minutes!$A$2:$A$43)),"-")</f>
        <v>66700.388888888891</v>
      </c>
      <c r="J83" s="116">
        <f>IFERROR(INDEX(lifespans_all!J$80:J$126,MATCH($A83,lifespans_all!$A$80:$A$126,0))*INDEX(SR_mission_minutes!J$2:J$43,MATCH($A83,SR_mission_minutes!$A$2:$A$43)),"-")</f>
        <v>66700.388888888891</v>
      </c>
      <c r="K83" s="116">
        <f>IFERROR(INDEX(lifespans_all!K$80:K$126,MATCH($A83,lifespans_all!$A$80:$A$126,0))*INDEX(SR_mission_minutes!K$2:K$43,MATCH($A83,SR_mission_minutes!$A$2:$A$43)),"-")</f>
        <v>66700.388888888891</v>
      </c>
      <c r="L83" s="116">
        <f>IFERROR(INDEX(lifespans_all!L$80:L$126,MATCH($A83,lifespans_all!$A$80:$A$126,0))*INDEX(SR_mission_minutes!L$2:L$43,MATCH($A83,SR_mission_minutes!$A$2:$A$43)),"-")</f>
        <v>66700.388888888891</v>
      </c>
      <c r="M83" s="116">
        <f>IFERROR(INDEX(lifespans_all!M$80:M$126,MATCH($A83,lifespans_all!$A$80:$A$126,0))*INDEX(SR_mission_minutes!M$2:M$43,MATCH($A83,SR_mission_minutes!$A$2:$A$43)),"-")</f>
        <v>66700.388888888891</v>
      </c>
      <c r="N83" s="116">
        <f>IFERROR(INDEX(lifespans_all!N$80:N$126,MATCH($A83,lifespans_all!$A$80:$A$126,0))*INDEX(SR_mission_minutes!N$2:N$43,MATCH($A83,SR_mission_minutes!$A$2:$A$43)),"-")</f>
        <v>66700.388888888891</v>
      </c>
      <c r="O83" s="116">
        <f>IFERROR(INDEX(lifespans_all!O$80:O$126,MATCH($A83,lifespans_all!$A$80:$A$126,0))*INDEX(SR_mission_minutes!O$2:O$43,MATCH($A83,SR_mission_minutes!$A$2:$A$43)),"-")</f>
        <v>66700.388888888891</v>
      </c>
      <c r="P83" s="116">
        <f>IFERROR(INDEX(lifespans_all!P$80:P$126,MATCH($A83,lifespans_all!$A$80:$A$126,0))*INDEX(SR_mission_minutes!P$2:P$43,MATCH($A83,SR_mission_minutes!$A$2:$A$43)),"-")</f>
        <v>66700.388888888891</v>
      </c>
      <c r="Q83" s="116">
        <f>IFERROR(INDEX(lifespans_all!Q$80:Q$126,MATCH($A83,lifespans_all!$A$80:$A$126,0))*INDEX(SR_mission_minutes!Q$2:Q$43,MATCH($A83,SR_mission_minutes!$A$2:$A$43)),"-")</f>
        <v>66700.388888888891</v>
      </c>
      <c r="R83" s="116">
        <f>IFERROR(INDEX(lifespans_all!R$80:R$126,MATCH($A83,lifespans_all!$A$80:$A$126,0))*INDEX(SR_mission_minutes!R$2:R$43,MATCH($A83,SR_mission_minutes!$A$2:$A$43)),"-")</f>
        <v>66700.388888888891</v>
      </c>
      <c r="S83" s="116">
        <f>IFERROR(INDEX(lifespans_all!S$80:S$126,MATCH($A83,lifespans_all!$A$80:$A$126,0))*INDEX(SR_mission_minutes!S$2:S$43,MATCH($A83,SR_mission_minutes!$A$2:$A$43)),"-")</f>
        <v>66700.388888888891</v>
      </c>
      <c r="T83" s="116">
        <f>IFERROR(INDEX(lifespans_all!T$80:T$126,MATCH($A83,lifespans_all!$A$80:$A$126,0))*INDEX(SR_mission_minutes!T$2:T$43,MATCH($A83,SR_mission_minutes!$A$2:$A$43)),"-")</f>
        <v>66700.388888888891</v>
      </c>
      <c r="U83" s="116">
        <f>IFERROR(INDEX(lifespans_all!U$80:U$126,MATCH($A83,lifespans_all!$A$80:$A$126,0))*INDEX(SR_mission_minutes!U$2:U$43,MATCH($A83,SR_mission_minutes!$A$2:$A$43)),"-")</f>
        <v>66700.388888888891</v>
      </c>
      <c r="V83" s="116">
        <f>IFERROR(INDEX(lifespans_all!V$80:V$126,MATCH($A83,lifespans_all!$A$80:$A$126,0))*INDEX(SR_mission_minutes!V$2:V$43,MATCH($A83,SR_mission_minutes!$A$2:$A$43)),"-")</f>
        <v>66700.388888888891</v>
      </c>
      <c r="W83" s="116">
        <f>IFERROR(INDEX(lifespans_all!W$80:W$126,MATCH($A83,lifespans_all!$A$80:$A$126,0))*INDEX(SR_mission_minutes!W$2:W$43,MATCH($A83,SR_mission_minutes!$A$2:$A$43)),"-")</f>
        <v>66700.388888888891</v>
      </c>
    </row>
    <row r="84" spans="1:23" x14ac:dyDescent="0.25">
      <c r="A84" s="44" t="s">
        <v>36</v>
      </c>
      <c r="B84" s="44" t="s">
        <v>56</v>
      </c>
      <c r="C84" s="122"/>
      <c r="D84" s="116">
        <f>IFERROR(INDEX(lifespans_all!D$80:D$126,MATCH($A84,lifespans_all!$A$80:$A$126,0))*INDEX(SR_mission_minutes!D$2:D$43,MATCH($A84,SR_mission_minutes!$A$2:$A$43)),"-")</f>
        <v>66700.388888888891</v>
      </c>
      <c r="E84" s="116">
        <f>IFERROR(INDEX(lifespans_all!E$80:E$126,MATCH($A84,lifespans_all!$A$80:$A$126,0))*INDEX(SR_mission_minutes!E$2:E$43,MATCH($A84,SR_mission_minutes!$A$2:$A$43)),"-")</f>
        <v>66700.388888888891</v>
      </c>
      <c r="F84" s="116">
        <f>IFERROR(INDEX(lifespans_all!F$80:F$126,MATCH($A84,lifespans_all!$A$80:$A$126,0))*INDEX(SR_mission_minutes!F$2:F$43,MATCH($A84,SR_mission_minutes!$A$2:$A$43)),"-")</f>
        <v>66700.388888888891</v>
      </c>
      <c r="G84" s="116">
        <f>IFERROR(INDEX(lifespans_all!G$80:G$126,MATCH($A84,lifespans_all!$A$80:$A$126,0))*INDEX(SR_mission_minutes!G$2:G$43,MATCH($A84,SR_mission_minutes!$A$2:$A$43)),"-")</f>
        <v>66700.388888888891</v>
      </c>
      <c r="H84" s="116">
        <f>IFERROR(INDEX(lifespans_all!H$80:H$126,MATCH($A84,lifespans_all!$A$80:$A$126,0))*INDEX(SR_mission_minutes!H$2:H$43,MATCH($A84,SR_mission_minutes!$A$2:$A$43)),"-")</f>
        <v>66700.388888888891</v>
      </c>
      <c r="I84" s="116">
        <f>IFERROR(INDEX(lifespans_all!I$80:I$126,MATCH($A84,lifespans_all!$A$80:$A$126,0))*INDEX(SR_mission_minutes!I$2:I$43,MATCH($A84,SR_mission_minutes!$A$2:$A$43)),"-")</f>
        <v>0</v>
      </c>
      <c r="J84" s="116">
        <f>IFERROR(INDEX(lifespans_all!J$80:J$126,MATCH($A84,lifespans_all!$A$80:$A$126,0))*INDEX(SR_mission_minutes!J$2:J$43,MATCH($A84,SR_mission_minutes!$A$2:$A$43)),"-")</f>
        <v>0</v>
      </c>
      <c r="K84" s="116">
        <f>IFERROR(INDEX(lifespans_all!K$80:K$126,MATCH($A84,lifespans_all!$A$80:$A$126,0))*INDEX(SR_mission_minutes!K$2:K$43,MATCH($A84,SR_mission_minutes!$A$2:$A$43)),"-")</f>
        <v>0</v>
      </c>
      <c r="L84" s="116">
        <f>IFERROR(INDEX(lifespans_all!L$80:L$126,MATCH($A84,lifespans_all!$A$80:$A$126,0))*INDEX(SR_mission_minutes!L$2:L$43,MATCH($A84,SR_mission_minutes!$A$2:$A$43)),"-")</f>
        <v>0</v>
      </c>
      <c r="M84" s="116">
        <f>IFERROR(INDEX(lifespans_all!M$80:M$126,MATCH($A84,lifespans_all!$A$80:$A$126,0))*INDEX(SR_mission_minutes!M$2:M$43,MATCH($A84,SR_mission_minutes!$A$2:$A$43)),"-")</f>
        <v>0</v>
      </c>
      <c r="N84" s="116">
        <f>IFERROR(INDEX(lifespans_all!N$80:N$126,MATCH($A84,lifespans_all!$A$80:$A$126,0))*INDEX(SR_mission_minutes!N$2:N$43,MATCH($A84,SR_mission_minutes!$A$2:$A$43)),"-")</f>
        <v>0</v>
      </c>
      <c r="O84" s="116">
        <f>IFERROR(INDEX(lifespans_all!O$80:O$126,MATCH($A84,lifespans_all!$A$80:$A$126,0))*INDEX(SR_mission_minutes!O$2:O$43,MATCH($A84,SR_mission_minutes!$A$2:$A$43)),"-")</f>
        <v>0</v>
      </c>
      <c r="P84" s="116">
        <f>IFERROR(INDEX(lifespans_all!P$80:P$126,MATCH($A84,lifespans_all!$A$80:$A$126,0))*INDEX(SR_mission_minutes!P$2:P$43,MATCH($A84,SR_mission_minutes!$A$2:$A$43)),"-")</f>
        <v>0</v>
      </c>
      <c r="Q84" s="116">
        <f>IFERROR(INDEX(lifespans_all!Q$80:Q$126,MATCH($A84,lifespans_all!$A$80:$A$126,0))*INDEX(SR_mission_minutes!Q$2:Q$43,MATCH($A84,SR_mission_minutes!$A$2:$A$43)),"-")</f>
        <v>0</v>
      </c>
      <c r="R84" s="116">
        <f>IFERROR(INDEX(lifespans_all!R$80:R$126,MATCH($A84,lifespans_all!$A$80:$A$126,0))*INDEX(SR_mission_minutes!R$2:R$43,MATCH($A84,SR_mission_minutes!$A$2:$A$43)),"-")</f>
        <v>0</v>
      </c>
      <c r="S84" s="116">
        <f>IFERROR(INDEX(lifespans_all!S$80:S$126,MATCH($A84,lifespans_all!$A$80:$A$126,0))*INDEX(SR_mission_minutes!S$2:S$43,MATCH($A84,SR_mission_minutes!$A$2:$A$43)),"-")</f>
        <v>0</v>
      </c>
      <c r="T84" s="116">
        <f>IFERROR(INDEX(lifespans_all!T$80:T$126,MATCH($A84,lifespans_all!$A$80:$A$126,0))*INDEX(SR_mission_minutes!T$2:T$43,MATCH($A84,SR_mission_minutes!$A$2:$A$43)),"-")</f>
        <v>0</v>
      </c>
      <c r="U84" s="116">
        <f>IFERROR(INDEX(lifespans_all!U$80:U$126,MATCH($A84,lifespans_all!$A$80:$A$126,0))*INDEX(SR_mission_minutes!U$2:U$43,MATCH($A84,SR_mission_minutes!$A$2:$A$43)),"-")</f>
        <v>0</v>
      </c>
      <c r="V84" s="116">
        <f>IFERROR(INDEX(lifespans_all!V$80:V$126,MATCH($A84,lifespans_all!$A$80:$A$126,0))*INDEX(SR_mission_minutes!V$2:V$43,MATCH($A84,SR_mission_minutes!$A$2:$A$43)),"-")</f>
        <v>0</v>
      </c>
      <c r="W84" s="116">
        <f>IFERROR(INDEX(lifespans_all!W$80:W$126,MATCH($A84,lifespans_all!$A$80:$A$126,0))*INDEX(SR_mission_minutes!W$2:W$43,MATCH($A84,SR_mission_minutes!$A$2:$A$43)),"-")</f>
        <v>0</v>
      </c>
    </row>
    <row r="85" spans="1:23" x14ac:dyDescent="0.25">
      <c r="A85" s="44" t="s">
        <v>72</v>
      </c>
      <c r="B85" s="44" t="s">
        <v>56</v>
      </c>
      <c r="C85" s="122"/>
      <c r="D85" s="116">
        <f>IFERROR(INDEX(lifespans_all!D$80:D$126,MATCH($A85,lifespans_all!$A$80:$A$126,0))*INDEX(SR_mission_minutes!D$2:D$43,MATCH($A85,SR_mission_minutes!$A$2:$A$43)),"-")</f>
        <v>66700.388888888891</v>
      </c>
      <c r="E85" s="116">
        <f>IFERROR(INDEX(lifespans_all!E$80:E$126,MATCH($A85,lifespans_all!$A$80:$A$126,0))*INDEX(SR_mission_minutes!E$2:E$43,MATCH($A85,SR_mission_minutes!$A$2:$A$43)),"-")</f>
        <v>66700.388888888891</v>
      </c>
      <c r="F85" s="116">
        <f>IFERROR(INDEX(lifespans_all!F$80:F$126,MATCH($A85,lifespans_all!$A$80:$A$126,0))*INDEX(SR_mission_minutes!F$2:F$43,MATCH($A85,SR_mission_minutes!$A$2:$A$43)),"-")</f>
        <v>66700.388888888891</v>
      </c>
      <c r="G85" s="116">
        <f>IFERROR(INDEX(lifespans_all!G$80:G$126,MATCH($A85,lifespans_all!$A$80:$A$126,0))*INDEX(SR_mission_minutes!G$2:G$43,MATCH($A85,SR_mission_minutes!$A$2:$A$43)),"-")</f>
        <v>66700.388888888891</v>
      </c>
      <c r="H85" s="116">
        <f>IFERROR(INDEX(lifespans_all!H$80:H$126,MATCH($A85,lifespans_all!$A$80:$A$126,0))*INDEX(SR_mission_minutes!H$2:H$43,MATCH($A85,SR_mission_minutes!$A$2:$A$43)),"-")</f>
        <v>66700.388888888891</v>
      </c>
      <c r="I85" s="116">
        <f>IFERROR(INDEX(lifespans_all!I$80:I$126,MATCH($A85,lifespans_all!$A$80:$A$126,0))*INDEX(SR_mission_minutes!I$2:I$43,MATCH($A85,SR_mission_minutes!$A$2:$A$43)),"-")</f>
        <v>0</v>
      </c>
      <c r="J85" s="116">
        <f>IFERROR(INDEX(lifespans_all!J$80:J$126,MATCH($A85,lifespans_all!$A$80:$A$126,0))*INDEX(SR_mission_minutes!J$2:J$43,MATCH($A85,SR_mission_minutes!$A$2:$A$43)),"-")</f>
        <v>0</v>
      </c>
      <c r="K85" s="116">
        <f>IFERROR(INDEX(lifespans_all!K$80:K$126,MATCH($A85,lifespans_all!$A$80:$A$126,0))*INDEX(SR_mission_minutes!K$2:K$43,MATCH($A85,SR_mission_minutes!$A$2:$A$43)),"-")</f>
        <v>0</v>
      </c>
      <c r="L85" s="116">
        <f>IFERROR(INDEX(lifespans_all!L$80:L$126,MATCH($A85,lifespans_all!$A$80:$A$126,0))*INDEX(SR_mission_minutes!L$2:L$43,MATCH($A85,SR_mission_minutes!$A$2:$A$43)),"-")</f>
        <v>0</v>
      </c>
      <c r="M85" s="116">
        <f>IFERROR(INDEX(lifespans_all!M$80:M$126,MATCH($A85,lifespans_all!$A$80:$A$126,0))*INDEX(SR_mission_minutes!M$2:M$43,MATCH($A85,SR_mission_minutes!$A$2:$A$43)),"-")</f>
        <v>0</v>
      </c>
      <c r="N85" s="116">
        <f>IFERROR(INDEX(lifespans_all!N$80:N$126,MATCH($A85,lifespans_all!$A$80:$A$126,0))*INDEX(SR_mission_minutes!N$2:N$43,MATCH($A85,SR_mission_minutes!$A$2:$A$43)),"-")</f>
        <v>0</v>
      </c>
      <c r="O85" s="116">
        <f>IFERROR(INDEX(lifespans_all!O$80:O$126,MATCH($A85,lifespans_all!$A$80:$A$126,0))*INDEX(SR_mission_minutes!O$2:O$43,MATCH($A85,SR_mission_minutes!$A$2:$A$43)),"-")</f>
        <v>0</v>
      </c>
      <c r="P85" s="116">
        <f>IFERROR(INDEX(lifespans_all!P$80:P$126,MATCH($A85,lifespans_all!$A$80:$A$126,0))*INDEX(SR_mission_minutes!P$2:P$43,MATCH($A85,SR_mission_minutes!$A$2:$A$43)),"-")</f>
        <v>0</v>
      </c>
      <c r="Q85" s="116">
        <f>IFERROR(INDEX(lifespans_all!Q$80:Q$126,MATCH($A85,lifespans_all!$A$80:$A$126,0))*INDEX(SR_mission_minutes!Q$2:Q$43,MATCH($A85,SR_mission_minutes!$A$2:$A$43)),"-")</f>
        <v>0</v>
      </c>
      <c r="R85" s="116">
        <f>IFERROR(INDEX(lifespans_all!R$80:R$126,MATCH($A85,lifespans_all!$A$80:$A$126,0))*INDEX(SR_mission_minutes!R$2:R$43,MATCH($A85,SR_mission_minutes!$A$2:$A$43)),"-")</f>
        <v>0</v>
      </c>
      <c r="S85" s="116">
        <f>IFERROR(INDEX(lifespans_all!S$80:S$126,MATCH($A85,lifespans_all!$A$80:$A$126,0))*INDEX(SR_mission_minutes!S$2:S$43,MATCH($A85,SR_mission_minutes!$A$2:$A$43)),"-")</f>
        <v>0</v>
      </c>
      <c r="T85" s="116">
        <f>IFERROR(INDEX(lifespans_all!T$80:T$126,MATCH($A85,lifespans_all!$A$80:$A$126,0))*INDEX(SR_mission_minutes!T$2:T$43,MATCH($A85,SR_mission_minutes!$A$2:$A$43)),"-")</f>
        <v>0</v>
      </c>
      <c r="U85" s="116">
        <f>IFERROR(INDEX(lifespans_all!U$80:U$126,MATCH($A85,lifespans_all!$A$80:$A$126,0))*INDEX(SR_mission_minutes!U$2:U$43,MATCH($A85,SR_mission_minutes!$A$2:$A$43)),"-")</f>
        <v>0</v>
      </c>
      <c r="V85" s="116">
        <f>IFERROR(INDEX(lifespans_all!V$80:V$126,MATCH($A85,lifespans_all!$A$80:$A$126,0))*INDEX(SR_mission_minutes!V$2:V$43,MATCH($A85,SR_mission_minutes!$A$2:$A$43)),"-")</f>
        <v>0</v>
      </c>
      <c r="W85" s="116">
        <f>IFERROR(INDEX(lifespans_all!W$80:W$126,MATCH($A85,lifespans_all!$A$80:$A$126,0))*INDEX(SR_mission_minutes!W$2:W$43,MATCH($A85,SR_mission_minutes!$A$2:$A$43)),"-")</f>
        <v>0</v>
      </c>
    </row>
    <row r="86" spans="1:23" x14ac:dyDescent="0.25">
      <c r="A86" s="44" t="s">
        <v>37</v>
      </c>
      <c r="B86" s="44" t="s">
        <v>56</v>
      </c>
      <c r="C86" s="122"/>
      <c r="D86" s="116">
        <f>IFERROR(INDEX(lifespans_all!D$80:D$126,MATCH($A86,lifespans_all!$A$80:$A$126,0))*INDEX(SR_mission_minutes!D$2:D$43,MATCH($A86,SR_mission_minutes!$A$2:$A$43)),"-")</f>
        <v>66700.388888888891</v>
      </c>
      <c r="E86" s="116">
        <f>IFERROR(INDEX(lifespans_all!E$80:E$126,MATCH($A86,lifespans_all!$A$80:$A$126,0))*INDEX(SR_mission_minutes!E$2:E$43,MATCH($A86,SR_mission_minutes!$A$2:$A$43)),"-")</f>
        <v>66700.388888888891</v>
      </c>
      <c r="F86" s="116">
        <f>IFERROR(INDEX(lifespans_all!F$80:F$126,MATCH($A86,lifespans_all!$A$80:$A$126,0))*INDEX(SR_mission_minutes!F$2:F$43,MATCH($A86,SR_mission_minutes!$A$2:$A$43)),"-")</f>
        <v>66700.388888888891</v>
      </c>
      <c r="G86" s="116">
        <f>IFERROR(INDEX(lifespans_all!G$80:G$126,MATCH($A86,lifespans_all!$A$80:$A$126,0))*INDEX(SR_mission_minutes!G$2:G$43,MATCH($A86,SR_mission_minutes!$A$2:$A$43)),"-")</f>
        <v>66700.388888888891</v>
      </c>
      <c r="H86" s="116">
        <f>IFERROR(INDEX(lifespans_all!H$80:H$126,MATCH($A86,lifespans_all!$A$80:$A$126,0))*INDEX(SR_mission_minutes!H$2:H$43,MATCH($A86,SR_mission_minutes!$A$2:$A$43)),"-")</f>
        <v>0</v>
      </c>
      <c r="I86" s="116">
        <f>IFERROR(INDEX(lifespans_all!I$80:I$126,MATCH($A86,lifespans_all!$A$80:$A$126,0))*INDEX(SR_mission_minutes!I$2:I$43,MATCH($A86,SR_mission_minutes!$A$2:$A$43)),"-")</f>
        <v>0</v>
      </c>
      <c r="J86" s="116">
        <f>IFERROR(INDEX(lifespans_all!J$80:J$126,MATCH($A86,lifespans_all!$A$80:$A$126,0))*INDEX(SR_mission_minutes!J$2:J$43,MATCH($A86,SR_mission_minutes!$A$2:$A$43)),"-")</f>
        <v>0</v>
      </c>
      <c r="K86" s="116">
        <f>IFERROR(INDEX(lifespans_all!K$80:K$126,MATCH($A86,lifespans_all!$A$80:$A$126,0))*INDEX(SR_mission_minutes!K$2:K$43,MATCH($A86,SR_mission_minutes!$A$2:$A$43)),"-")</f>
        <v>0</v>
      </c>
      <c r="L86" s="116">
        <f>IFERROR(INDEX(lifespans_all!L$80:L$126,MATCH($A86,lifespans_all!$A$80:$A$126,0))*INDEX(SR_mission_minutes!L$2:L$43,MATCH($A86,SR_mission_minutes!$A$2:$A$43)),"-")</f>
        <v>0</v>
      </c>
      <c r="M86" s="116">
        <f>IFERROR(INDEX(lifespans_all!M$80:M$126,MATCH($A86,lifespans_all!$A$80:$A$126,0))*INDEX(SR_mission_minutes!M$2:M$43,MATCH($A86,SR_mission_minutes!$A$2:$A$43)),"-")</f>
        <v>0</v>
      </c>
      <c r="N86" s="116">
        <f>IFERROR(INDEX(lifespans_all!N$80:N$126,MATCH($A86,lifespans_all!$A$80:$A$126,0))*INDEX(SR_mission_minutes!N$2:N$43,MATCH($A86,SR_mission_minutes!$A$2:$A$43)),"-")</f>
        <v>0</v>
      </c>
      <c r="O86" s="116">
        <f>IFERROR(INDEX(lifespans_all!O$80:O$126,MATCH($A86,lifespans_all!$A$80:$A$126,0))*INDEX(SR_mission_minutes!O$2:O$43,MATCH($A86,SR_mission_minutes!$A$2:$A$43)),"-")</f>
        <v>0</v>
      </c>
      <c r="P86" s="116">
        <f>IFERROR(INDEX(lifespans_all!P$80:P$126,MATCH($A86,lifespans_all!$A$80:$A$126,0))*INDEX(SR_mission_minutes!P$2:P$43,MATCH($A86,SR_mission_minutes!$A$2:$A$43)),"-")</f>
        <v>0</v>
      </c>
      <c r="Q86" s="116">
        <f>IFERROR(INDEX(lifespans_all!Q$80:Q$126,MATCH($A86,lifespans_all!$A$80:$A$126,0))*INDEX(SR_mission_minutes!Q$2:Q$43,MATCH($A86,SR_mission_minutes!$A$2:$A$43)),"-")</f>
        <v>0</v>
      </c>
      <c r="R86" s="116">
        <f>IFERROR(INDEX(lifespans_all!R$80:R$126,MATCH($A86,lifespans_all!$A$80:$A$126,0))*INDEX(SR_mission_minutes!R$2:R$43,MATCH($A86,SR_mission_minutes!$A$2:$A$43)),"-")</f>
        <v>0</v>
      </c>
      <c r="S86" s="116">
        <f>IFERROR(INDEX(lifespans_all!S$80:S$126,MATCH($A86,lifespans_all!$A$80:$A$126,0))*INDEX(SR_mission_minutes!S$2:S$43,MATCH($A86,SR_mission_minutes!$A$2:$A$43)),"-")</f>
        <v>0</v>
      </c>
      <c r="T86" s="116">
        <f>IFERROR(INDEX(lifespans_all!T$80:T$126,MATCH($A86,lifespans_all!$A$80:$A$126,0))*INDEX(SR_mission_minutes!T$2:T$43,MATCH($A86,SR_mission_minutes!$A$2:$A$43)),"-")</f>
        <v>0</v>
      </c>
      <c r="U86" s="116">
        <f>IFERROR(INDEX(lifespans_all!U$80:U$126,MATCH($A86,lifespans_all!$A$80:$A$126,0))*INDEX(SR_mission_minutes!U$2:U$43,MATCH($A86,SR_mission_minutes!$A$2:$A$43)),"-")</f>
        <v>0</v>
      </c>
      <c r="V86" s="116">
        <f>IFERROR(INDEX(lifespans_all!V$80:V$126,MATCH($A86,lifespans_all!$A$80:$A$126,0))*INDEX(SR_mission_minutes!V$2:V$43,MATCH($A86,SR_mission_minutes!$A$2:$A$43)),"-")</f>
        <v>0</v>
      </c>
      <c r="W86" s="116">
        <f>IFERROR(INDEX(lifespans_all!W$80:W$126,MATCH($A86,lifespans_all!$A$80:$A$126,0))*INDEX(SR_mission_minutes!W$2:W$43,MATCH($A86,SR_mission_minutes!$A$2:$A$43)),"-")</f>
        <v>0</v>
      </c>
    </row>
    <row r="87" spans="1:23" x14ac:dyDescent="0.25">
      <c r="A87" s="44" t="s">
        <v>38</v>
      </c>
      <c r="B87" s="44" t="s">
        <v>58</v>
      </c>
      <c r="C87" s="122"/>
      <c r="D87" s="116">
        <f>IFERROR(INDEX(lifespans_all!D$80:D$126,MATCH($A87,lifespans_all!$A$80:$A$126,0))*INDEX(SR_mission_minutes!D$2:D$43,MATCH($A87,SR_mission_minutes!$A$2:$A$43)),"-")</f>
        <v>114879</v>
      </c>
      <c r="E87" s="116">
        <f>IFERROR(INDEX(lifespans_all!E$80:E$126,MATCH($A87,lifespans_all!$A$80:$A$126,0))*INDEX(SR_mission_minutes!E$2:E$43,MATCH($A87,SR_mission_minutes!$A$2:$A$43)),"-")</f>
        <v>114879</v>
      </c>
      <c r="F87" s="116">
        <f>IFERROR(INDEX(lifespans_all!F$80:F$126,MATCH($A87,lifespans_all!$A$80:$A$126,0))*INDEX(SR_mission_minutes!F$2:F$43,MATCH($A87,SR_mission_minutes!$A$2:$A$43)),"-")</f>
        <v>114879</v>
      </c>
      <c r="G87" s="116">
        <f>IFERROR(INDEX(lifespans_all!G$80:G$126,MATCH($A87,lifespans_all!$A$80:$A$126,0))*INDEX(SR_mission_minutes!G$2:G$43,MATCH($A87,SR_mission_minutes!$A$2:$A$43)),"-")</f>
        <v>114879</v>
      </c>
      <c r="H87" s="116">
        <f>IFERROR(INDEX(lifespans_all!H$80:H$126,MATCH($A87,lifespans_all!$A$80:$A$126,0))*INDEX(SR_mission_minutes!H$2:H$43,MATCH($A87,SR_mission_minutes!$A$2:$A$43)),"-")</f>
        <v>114879</v>
      </c>
      <c r="I87" s="116">
        <f>IFERROR(INDEX(lifespans_all!I$80:I$126,MATCH($A87,lifespans_all!$A$80:$A$126,0))*INDEX(SR_mission_minutes!I$2:I$43,MATCH($A87,SR_mission_minutes!$A$2:$A$43)),"-")</f>
        <v>114879</v>
      </c>
      <c r="J87" s="116">
        <f>IFERROR(INDEX(lifespans_all!J$80:J$126,MATCH($A87,lifespans_all!$A$80:$A$126,0))*INDEX(SR_mission_minutes!J$2:J$43,MATCH($A87,SR_mission_minutes!$A$2:$A$43)),"-")</f>
        <v>114879</v>
      </c>
      <c r="K87" s="116">
        <f>IFERROR(INDEX(lifespans_all!K$80:K$126,MATCH($A87,lifespans_all!$A$80:$A$126,0))*INDEX(SR_mission_minutes!K$2:K$43,MATCH($A87,SR_mission_minutes!$A$2:$A$43)),"-")</f>
        <v>114879</v>
      </c>
      <c r="L87" s="116">
        <f>IFERROR(INDEX(lifespans_all!L$80:L$126,MATCH($A87,lifespans_all!$A$80:$A$126,0))*INDEX(SR_mission_minutes!L$2:L$43,MATCH($A87,SR_mission_minutes!$A$2:$A$43)),"-")</f>
        <v>114879</v>
      </c>
      <c r="M87" s="116">
        <f>IFERROR(INDEX(lifespans_all!M$80:M$126,MATCH($A87,lifespans_all!$A$80:$A$126,0))*INDEX(SR_mission_minutes!M$2:M$43,MATCH($A87,SR_mission_minutes!$A$2:$A$43)),"-")</f>
        <v>114879</v>
      </c>
      <c r="N87" s="116">
        <f>IFERROR(INDEX(lifespans_all!N$80:N$126,MATCH($A87,lifespans_all!$A$80:$A$126,0))*INDEX(SR_mission_minutes!N$2:N$43,MATCH($A87,SR_mission_minutes!$A$2:$A$43)),"-")</f>
        <v>0</v>
      </c>
      <c r="O87" s="116">
        <f>IFERROR(INDEX(lifespans_all!O$80:O$126,MATCH($A87,lifespans_all!$A$80:$A$126,0))*INDEX(SR_mission_minutes!O$2:O$43,MATCH($A87,SR_mission_minutes!$A$2:$A$43)),"-")</f>
        <v>0</v>
      </c>
      <c r="P87" s="116">
        <f>IFERROR(INDEX(lifespans_all!P$80:P$126,MATCH($A87,lifespans_all!$A$80:$A$126,0))*INDEX(SR_mission_minutes!P$2:P$43,MATCH($A87,SR_mission_minutes!$A$2:$A$43)),"-")</f>
        <v>0</v>
      </c>
      <c r="Q87" s="116">
        <f>IFERROR(INDEX(lifespans_all!Q$80:Q$126,MATCH($A87,lifespans_all!$A$80:$A$126,0))*INDEX(SR_mission_minutes!Q$2:Q$43,MATCH($A87,SR_mission_minutes!$A$2:$A$43)),"-")</f>
        <v>0</v>
      </c>
      <c r="R87" s="116">
        <f>IFERROR(INDEX(lifespans_all!R$80:R$126,MATCH($A87,lifespans_all!$A$80:$A$126,0))*INDEX(SR_mission_minutes!R$2:R$43,MATCH($A87,SR_mission_minutes!$A$2:$A$43)),"-")</f>
        <v>0</v>
      </c>
      <c r="S87" s="116">
        <f>IFERROR(INDEX(lifespans_all!S$80:S$126,MATCH($A87,lifespans_all!$A$80:$A$126,0))*INDEX(SR_mission_minutes!S$2:S$43,MATCH($A87,SR_mission_minutes!$A$2:$A$43)),"-")</f>
        <v>0</v>
      </c>
      <c r="T87" s="116">
        <f>IFERROR(INDEX(lifespans_all!T$80:T$126,MATCH($A87,lifespans_all!$A$80:$A$126,0))*INDEX(SR_mission_minutes!T$2:T$43,MATCH($A87,SR_mission_minutes!$A$2:$A$43)),"-")</f>
        <v>0</v>
      </c>
      <c r="U87" s="116">
        <f>IFERROR(INDEX(lifespans_all!U$80:U$126,MATCH($A87,lifespans_all!$A$80:$A$126,0))*INDEX(SR_mission_minutes!U$2:U$43,MATCH($A87,SR_mission_minutes!$A$2:$A$43)),"-")</f>
        <v>0</v>
      </c>
      <c r="V87" s="116">
        <f>IFERROR(INDEX(lifespans_all!V$80:V$126,MATCH($A87,lifespans_all!$A$80:$A$126,0))*INDEX(SR_mission_minutes!V$2:V$43,MATCH($A87,SR_mission_minutes!$A$2:$A$43)),"-")</f>
        <v>0</v>
      </c>
      <c r="W87" s="116">
        <f>IFERROR(INDEX(lifespans_all!W$80:W$126,MATCH($A87,lifespans_all!$A$80:$A$126,0))*INDEX(SR_mission_minutes!W$2:W$43,MATCH($A87,SR_mission_minutes!$A$2:$A$43)),"-")</f>
        <v>0</v>
      </c>
    </row>
    <row r="88" spans="1:23" x14ac:dyDescent="0.25">
      <c r="A88" s="44" t="s">
        <v>39</v>
      </c>
      <c r="B88" s="44" t="s">
        <v>57</v>
      </c>
      <c r="C88" s="122"/>
      <c r="D88" s="116">
        <f>IFERROR(INDEX(lifespans_all!D$80:D$126,MATCH($A88,lifespans_all!$A$80:$A$126,0))*INDEX(SR_mission_minutes!D$2:D$43,MATCH($A88,SR_mission_minutes!$A$2:$A$43)),"-")</f>
        <v>0</v>
      </c>
      <c r="E88" s="116">
        <f>IFERROR(INDEX(lifespans_all!E$80:E$126,MATCH($A88,lifespans_all!$A$80:$A$126,0))*INDEX(SR_mission_minutes!E$2:E$43,MATCH($A88,SR_mission_minutes!$A$2:$A$43)),"-")</f>
        <v>0</v>
      </c>
      <c r="F88" s="116">
        <f>IFERROR(INDEX(lifespans_all!F$80:F$126,MATCH($A88,lifespans_all!$A$80:$A$126,0))*INDEX(SR_mission_minutes!F$2:F$43,MATCH($A88,SR_mission_minutes!$A$2:$A$43)),"-")</f>
        <v>0</v>
      </c>
      <c r="G88" s="116">
        <f>IFERROR(INDEX(lifespans_all!G$80:G$126,MATCH($A88,lifespans_all!$A$80:$A$126,0))*INDEX(SR_mission_minutes!G$2:G$43,MATCH($A88,SR_mission_minutes!$A$2:$A$43)),"-")</f>
        <v>0</v>
      </c>
      <c r="H88" s="116">
        <f>IFERROR(INDEX(lifespans_all!H$80:H$126,MATCH($A88,lifespans_all!$A$80:$A$126,0))*INDEX(SR_mission_minutes!H$2:H$43,MATCH($A88,SR_mission_minutes!$A$2:$A$43)),"-")</f>
        <v>0</v>
      </c>
      <c r="I88" s="116">
        <f>IFERROR(INDEX(lifespans_all!I$80:I$126,MATCH($A88,lifespans_all!$A$80:$A$126,0))*INDEX(SR_mission_minutes!I$2:I$43,MATCH($A88,SR_mission_minutes!$A$2:$A$43)),"-")</f>
        <v>0</v>
      </c>
      <c r="J88" s="116">
        <f>IFERROR(INDEX(lifespans_all!J$80:J$126,MATCH($A88,lifespans_all!$A$80:$A$126,0))*INDEX(SR_mission_minutes!J$2:J$43,MATCH($A88,SR_mission_minutes!$A$2:$A$43)),"-")</f>
        <v>0</v>
      </c>
      <c r="K88" s="116">
        <f>IFERROR(INDEX(lifespans_all!K$80:K$126,MATCH($A88,lifespans_all!$A$80:$A$126,0))*INDEX(SR_mission_minutes!K$2:K$43,MATCH($A88,SR_mission_minutes!$A$2:$A$43)),"-")</f>
        <v>0</v>
      </c>
      <c r="L88" s="116">
        <f>IFERROR(INDEX(lifespans_all!L$80:L$126,MATCH($A88,lifespans_all!$A$80:$A$126,0))*INDEX(SR_mission_minutes!L$2:L$43,MATCH($A88,SR_mission_minutes!$A$2:$A$43)),"-")</f>
        <v>0</v>
      </c>
      <c r="M88" s="116">
        <f>IFERROR(INDEX(lifespans_all!M$80:M$126,MATCH($A88,lifespans_all!$A$80:$A$126,0))*INDEX(SR_mission_minutes!M$2:M$43,MATCH($A88,SR_mission_minutes!$A$2:$A$43)),"-")</f>
        <v>0</v>
      </c>
      <c r="N88" s="116">
        <f>IFERROR(INDEX(lifespans_all!N$80:N$126,MATCH($A88,lifespans_all!$A$80:$A$126,0))*INDEX(SR_mission_minutes!N$2:N$43,MATCH($A88,SR_mission_minutes!$A$2:$A$43)),"-")</f>
        <v>0</v>
      </c>
      <c r="O88" s="116">
        <f>IFERROR(INDEX(lifespans_all!O$80:O$126,MATCH($A88,lifespans_all!$A$80:$A$126,0))*INDEX(SR_mission_minutes!O$2:O$43,MATCH($A88,SR_mission_minutes!$A$2:$A$43)),"-")</f>
        <v>0</v>
      </c>
      <c r="P88" s="116">
        <f>IFERROR(INDEX(lifespans_all!P$80:P$126,MATCH($A88,lifespans_all!$A$80:$A$126,0))*INDEX(SR_mission_minutes!P$2:P$43,MATCH($A88,SR_mission_minutes!$A$2:$A$43)),"-")</f>
        <v>0</v>
      </c>
      <c r="Q88" s="116">
        <f>IFERROR(INDEX(lifespans_all!Q$80:Q$126,MATCH($A88,lifespans_all!$A$80:$A$126,0))*INDEX(SR_mission_minutes!Q$2:Q$43,MATCH($A88,SR_mission_minutes!$A$2:$A$43)),"-")</f>
        <v>0</v>
      </c>
      <c r="R88" s="116">
        <f>IFERROR(INDEX(lifespans_all!R$80:R$126,MATCH($A88,lifespans_all!$A$80:$A$126,0))*INDEX(SR_mission_minutes!R$2:R$43,MATCH($A88,SR_mission_minutes!$A$2:$A$43)),"-")</f>
        <v>0</v>
      </c>
      <c r="S88" s="116">
        <f>IFERROR(INDEX(lifespans_all!S$80:S$126,MATCH($A88,lifespans_all!$A$80:$A$126,0))*INDEX(SR_mission_minutes!S$2:S$43,MATCH($A88,SR_mission_minutes!$A$2:$A$43)),"-")</f>
        <v>0</v>
      </c>
      <c r="T88" s="116">
        <f>IFERROR(INDEX(lifespans_all!T$80:T$126,MATCH($A88,lifespans_all!$A$80:$A$126,0))*INDEX(SR_mission_minutes!T$2:T$43,MATCH($A88,SR_mission_minutes!$A$2:$A$43)),"-")</f>
        <v>0</v>
      </c>
      <c r="U88" s="116">
        <f>IFERROR(INDEX(lifespans_all!U$80:U$126,MATCH($A88,lifespans_all!$A$80:$A$126,0))*INDEX(SR_mission_minutes!U$2:U$43,MATCH($A88,SR_mission_minutes!$A$2:$A$43)),"-")</f>
        <v>0</v>
      </c>
      <c r="V88" s="116">
        <f>IFERROR(INDEX(lifespans_all!V$80:V$126,MATCH($A88,lifespans_all!$A$80:$A$126,0))*INDEX(SR_mission_minutes!V$2:V$43,MATCH($A88,SR_mission_minutes!$A$2:$A$43)),"-")</f>
        <v>0</v>
      </c>
      <c r="W88" s="116">
        <f>IFERROR(INDEX(lifespans_all!W$80:W$126,MATCH($A88,lifespans_all!$A$80:$A$126,0))*INDEX(SR_mission_minutes!W$2:W$43,MATCH($A88,SR_mission_minutes!$A$2:$A$43)),"-")</f>
        <v>0</v>
      </c>
    </row>
    <row r="89" spans="1:23" x14ac:dyDescent="0.25">
      <c r="A89" s="44" t="s">
        <v>40</v>
      </c>
      <c r="B89" s="44" t="s">
        <v>59</v>
      </c>
      <c r="C89" s="122"/>
      <c r="D89" s="116">
        <f>IFERROR(INDEX(lifespans_all!D$80:D$126,MATCH($A89,lifespans_all!$A$80:$A$126,0))*INDEX(SR_mission_minutes!D$2:D$43,MATCH($A89,SR_mission_minutes!$A$2:$A$43)),"-")</f>
        <v>460.5</v>
      </c>
      <c r="E89" s="116">
        <f>IFERROR(INDEX(lifespans_all!E$80:E$126,MATCH($A89,lifespans_all!$A$80:$A$126,0))*INDEX(SR_mission_minutes!E$2:E$43,MATCH($A89,SR_mission_minutes!$A$2:$A$43)),"-")</f>
        <v>460.5</v>
      </c>
      <c r="F89" s="116">
        <f>IFERROR(INDEX(lifespans_all!F$80:F$126,MATCH($A89,lifespans_all!$A$80:$A$126,0))*INDEX(SR_mission_minutes!F$2:F$43,MATCH($A89,SR_mission_minutes!$A$2:$A$43)),"-")</f>
        <v>460.5</v>
      </c>
      <c r="G89" s="116">
        <f>IFERROR(INDEX(lifespans_all!G$80:G$126,MATCH($A89,lifespans_all!$A$80:$A$126,0))*INDEX(SR_mission_minutes!G$2:G$43,MATCH($A89,SR_mission_minutes!$A$2:$A$43)),"-")</f>
        <v>460.5</v>
      </c>
      <c r="H89" s="116">
        <f>IFERROR(INDEX(lifespans_all!H$80:H$126,MATCH($A89,lifespans_all!$A$80:$A$126,0))*INDEX(SR_mission_minutes!H$2:H$43,MATCH($A89,SR_mission_minutes!$A$2:$A$43)),"-")</f>
        <v>0</v>
      </c>
      <c r="I89" s="116">
        <f>IFERROR(INDEX(lifespans_all!I$80:I$126,MATCH($A89,lifespans_all!$A$80:$A$126,0))*INDEX(SR_mission_minutes!I$2:I$43,MATCH($A89,SR_mission_minutes!$A$2:$A$43)),"-")</f>
        <v>0</v>
      </c>
      <c r="J89" s="116">
        <f>IFERROR(INDEX(lifespans_all!J$80:J$126,MATCH($A89,lifespans_all!$A$80:$A$126,0))*INDEX(SR_mission_minutes!J$2:J$43,MATCH($A89,SR_mission_minutes!$A$2:$A$43)),"-")</f>
        <v>0</v>
      </c>
      <c r="K89" s="116">
        <f>IFERROR(INDEX(lifespans_all!K$80:K$126,MATCH($A89,lifespans_all!$A$80:$A$126,0))*INDEX(SR_mission_minutes!K$2:K$43,MATCH($A89,SR_mission_minutes!$A$2:$A$43)),"-")</f>
        <v>0</v>
      </c>
      <c r="L89" s="116">
        <f>IFERROR(INDEX(lifespans_all!L$80:L$126,MATCH($A89,lifespans_all!$A$80:$A$126,0))*INDEX(SR_mission_minutes!L$2:L$43,MATCH($A89,SR_mission_minutes!$A$2:$A$43)),"-")</f>
        <v>0</v>
      </c>
      <c r="M89" s="116">
        <f>IFERROR(INDEX(lifespans_all!M$80:M$126,MATCH($A89,lifespans_all!$A$80:$A$126,0))*INDEX(SR_mission_minutes!M$2:M$43,MATCH($A89,SR_mission_minutes!$A$2:$A$43)),"-")</f>
        <v>0</v>
      </c>
      <c r="N89" s="116">
        <f>IFERROR(INDEX(lifespans_all!N$80:N$126,MATCH($A89,lifespans_all!$A$80:$A$126,0))*INDEX(SR_mission_minutes!N$2:N$43,MATCH($A89,SR_mission_minutes!$A$2:$A$43)),"-")</f>
        <v>0</v>
      </c>
      <c r="O89" s="116">
        <f>IFERROR(INDEX(lifespans_all!O$80:O$126,MATCH($A89,lifespans_all!$A$80:$A$126,0))*INDEX(SR_mission_minutes!O$2:O$43,MATCH($A89,SR_mission_minutes!$A$2:$A$43)),"-")</f>
        <v>0</v>
      </c>
      <c r="P89" s="116">
        <f>IFERROR(INDEX(lifespans_all!P$80:P$126,MATCH($A89,lifespans_all!$A$80:$A$126,0))*INDEX(SR_mission_minutes!P$2:P$43,MATCH($A89,SR_mission_minutes!$A$2:$A$43)),"-")</f>
        <v>0</v>
      </c>
      <c r="Q89" s="116">
        <f>IFERROR(INDEX(lifespans_all!Q$80:Q$126,MATCH($A89,lifespans_all!$A$80:$A$126,0))*INDEX(SR_mission_minutes!Q$2:Q$43,MATCH($A89,SR_mission_minutes!$A$2:$A$43)),"-")</f>
        <v>0</v>
      </c>
      <c r="R89" s="116">
        <f>IFERROR(INDEX(lifespans_all!R$80:R$126,MATCH($A89,lifespans_all!$A$80:$A$126,0))*INDEX(SR_mission_minutes!R$2:R$43,MATCH($A89,SR_mission_minutes!$A$2:$A$43)),"-")</f>
        <v>0</v>
      </c>
      <c r="S89" s="116">
        <f>IFERROR(INDEX(lifespans_all!S$80:S$126,MATCH($A89,lifespans_all!$A$80:$A$126,0))*INDEX(SR_mission_minutes!S$2:S$43,MATCH($A89,SR_mission_minutes!$A$2:$A$43)),"-")</f>
        <v>0</v>
      </c>
      <c r="T89" s="116">
        <f>IFERROR(INDEX(lifespans_all!T$80:T$126,MATCH($A89,lifespans_all!$A$80:$A$126,0))*INDEX(SR_mission_minutes!T$2:T$43,MATCH($A89,SR_mission_minutes!$A$2:$A$43)),"-")</f>
        <v>0</v>
      </c>
      <c r="U89" s="116">
        <f>IFERROR(INDEX(lifespans_all!U$80:U$126,MATCH($A89,lifespans_all!$A$80:$A$126,0))*INDEX(SR_mission_minutes!U$2:U$43,MATCH($A89,SR_mission_minutes!$A$2:$A$43)),"-")</f>
        <v>0</v>
      </c>
      <c r="V89" s="116">
        <f>IFERROR(INDEX(lifespans_all!V$80:V$126,MATCH($A89,lifespans_all!$A$80:$A$126,0))*INDEX(SR_mission_minutes!V$2:V$43,MATCH($A89,SR_mission_minutes!$A$2:$A$43)),"-")</f>
        <v>0</v>
      </c>
      <c r="W89" s="116">
        <f>IFERROR(INDEX(lifespans_all!W$80:W$126,MATCH($A89,lifespans_all!$A$80:$A$126,0))*INDEX(SR_mission_minutes!W$2:W$43,MATCH($A89,SR_mission_minutes!$A$2:$A$43)),"-")</f>
        <v>0</v>
      </c>
    </row>
    <row r="90" spans="1:23" x14ac:dyDescent="0.25">
      <c r="A90" s="44" t="s">
        <v>73</v>
      </c>
      <c r="B90" s="44" t="s">
        <v>56</v>
      </c>
      <c r="C90" s="122"/>
      <c r="D90" s="116">
        <f>IFERROR(INDEX(lifespans_all!D$80:D$126,MATCH($A90,lifespans_all!$A$80:$A$126,0))*INDEX(SR_mission_minutes!D$2:D$43,MATCH($A90,SR_mission_minutes!$A$2:$A$43)),"-")</f>
        <v>66700.388888888891</v>
      </c>
      <c r="E90" s="116">
        <f>IFERROR(INDEX(lifespans_all!E$80:E$126,MATCH($A90,lifespans_all!$A$80:$A$126,0))*INDEX(SR_mission_minutes!E$2:E$43,MATCH($A90,SR_mission_minutes!$A$2:$A$43)),"-")</f>
        <v>0</v>
      </c>
      <c r="F90" s="116">
        <f>IFERROR(INDEX(lifespans_all!F$80:F$126,MATCH($A90,lifespans_all!$A$80:$A$126,0))*INDEX(SR_mission_minutes!F$2:F$43,MATCH($A90,SR_mission_minutes!$A$2:$A$43)),"-")</f>
        <v>0</v>
      </c>
      <c r="G90" s="116">
        <f>IFERROR(INDEX(lifespans_all!G$80:G$126,MATCH($A90,lifespans_all!$A$80:$A$126,0))*INDEX(SR_mission_minutes!G$2:G$43,MATCH($A90,SR_mission_minutes!$A$2:$A$43)),"-")</f>
        <v>0</v>
      </c>
      <c r="H90" s="116">
        <f>IFERROR(INDEX(lifespans_all!H$80:H$126,MATCH($A90,lifespans_all!$A$80:$A$126,0))*INDEX(SR_mission_minutes!H$2:H$43,MATCH($A90,SR_mission_minutes!$A$2:$A$43)),"-")</f>
        <v>0</v>
      </c>
      <c r="I90" s="116">
        <f>IFERROR(INDEX(lifespans_all!I$80:I$126,MATCH($A90,lifespans_all!$A$80:$A$126,0))*INDEX(SR_mission_minutes!I$2:I$43,MATCH($A90,SR_mission_minutes!$A$2:$A$43)),"-")</f>
        <v>0</v>
      </c>
      <c r="J90" s="116">
        <f>IFERROR(INDEX(lifespans_all!J$80:J$126,MATCH($A90,lifespans_all!$A$80:$A$126,0))*INDEX(SR_mission_minutes!J$2:J$43,MATCH($A90,SR_mission_minutes!$A$2:$A$43)),"-")</f>
        <v>0</v>
      </c>
      <c r="K90" s="116">
        <f>IFERROR(INDEX(lifespans_all!K$80:K$126,MATCH($A90,lifespans_all!$A$80:$A$126,0))*INDEX(SR_mission_minutes!K$2:K$43,MATCH($A90,SR_mission_minutes!$A$2:$A$43)),"-")</f>
        <v>0</v>
      </c>
      <c r="L90" s="116">
        <f>IFERROR(INDEX(lifespans_all!L$80:L$126,MATCH($A90,lifespans_all!$A$80:$A$126,0))*INDEX(SR_mission_minutes!L$2:L$43,MATCH($A90,SR_mission_minutes!$A$2:$A$43)),"-")</f>
        <v>0</v>
      </c>
      <c r="M90" s="116">
        <f>IFERROR(INDEX(lifespans_all!M$80:M$126,MATCH($A90,lifespans_all!$A$80:$A$126,0))*INDEX(SR_mission_minutes!M$2:M$43,MATCH($A90,SR_mission_minutes!$A$2:$A$43)),"-")</f>
        <v>0</v>
      </c>
      <c r="N90" s="116">
        <f>IFERROR(INDEX(lifespans_all!N$80:N$126,MATCH($A90,lifespans_all!$A$80:$A$126,0))*INDEX(SR_mission_minutes!N$2:N$43,MATCH($A90,SR_mission_minutes!$A$2:$A$43)),"-")</f>
        <v>0</v>
      </c>
      <c r="O90" s="116">
        <f>IFERROR(INDEX(lifespans_all!O$80:O$126,MATCH($A90,lifespans_all!$A$80:$A$126,0))*INDEX(SR_mission_minutes!O$2:O$43,MATCH($A90,SR_mission_minutes!$A$2:$A$43)),"-")</f>
        <v>0</v>
      </c>
      <c r="P90" s="116">
        <f>IFERROR(INDEX(lifespans_all!P$80:P$126,MATCH($A90,lifespans_all!$A$80:$A$126,0))*INDEX(SR_mission_minutes!P$2:P$43,MATCH($A90,SR_mission_minutes!$A$2:$A$43)),"-")</f>
        <v>0</v>
      </c>
      <c r="Q90" s="116">
        <f>IFERROR(INDEX(lifespans_all!Q$80:Q$126,MATCH($A90,lifespans_all!$A$80:$A$126,0))*INDEX(SR_mission_minutes!Q$2:Q$43,MATCH($A90,SR_mission_minutes!$A$2:$A$43)),"-")</f>
        <v>0</v>
      </c>
      <c r="R90" s="116">
        <f>IFERROR(INDEX(lifespans_all!R$80:R$126,MATCH($A90,lifespans_all!$A$80:$A$126,0))*INDEX(SR_mission_minutes!R$2:R$43,MATCH($A90,SR_mission_minutes!$A$2:$A$43)),"-")</f>
        <v>0</v>
      </c>
      <c r="S90" s="116">
        <f>IFERROR(INDEX(lifespans_all!S$80:S$126,MATCH($A90,lifespans_all!$A$80:$A$126,0))*INDEX(SR_mission_minutes!S$2:S$43,MATCH($A90,SR_mission_minutes!$A$2:$A$43)),"-")</f>
        <v>0</v>
      </c>
      <c r="T90" s="116">
        <f>IFERROR(INDEX(lifespans_all!T$80:T$126,MATCH($A90,lifespans_all!$A$80:$A$126,0))*INDEX(SR_mission_minutes!T$2:T$43,MATCH($A90,SR_mission_minutes!$A$2:$A$43)),"-")</f>
        <v>0</v>
      </c>
      <c r="U90" s="116">
        <f>IFERROR(INDEX(lifespans_all!U$80:U$126,MATCH($A90,lifespans_all!$A$80:$A$126,0))*INDEX(SR_mission_minutes!U$2:U$43,MATCH($A90,SR_mission_minutes!$A$2:$A$43)),"-")</f>
        <v>0</v>
      </c>
      <c r="V90" s="116">
        <f>IFERROR(INDEX(lifespans_all!V$80:V$126,MATCH($A90,lifespans_all!$A$80:$A$126,0))*INDEX(SR_mission_minutes!V$2:V$43,MATCH($A90,SR_mission_minutes!$A$2:$A$43)),"-")</f>
        <v>0</v>
      </c>
      <c r="W90" s="116">
        <f>IFERROR(INDEX(lifespans_all!W$80:W$126,MATCH($A90,lifespans_all!$A$80:$A$126,0))*INDEX(SR_mission_minutes!W$2:W$43,MATCH($A90,SR_mission_minutes!$A$2:$A$43)),"-")</f>
        <v>0</v>
      </c>
    </row>
    <row r="91" spans="1:23" x14ac:dyDescent="0.25">
      <c r="A91" s="44" t="s">
        <v>74</v>
      </c>
      <c r="B91" s="44" t="s">
        <v>56</v>
      </c>
      <c r="C91" s="122"/>
      <c r="D91" s="116">
        <f>IFERROR(INDEX(lifespans_all!D$80:D$126,MATCH($A91,lifespans_all!$A$80:$A$126,0))*INDEX(SR_mission_minutes!D$2:D$43,MATCH($A91,SR_mission_minutes!$A$2:$A$43)),"-")</f>
        <v>66700.388888888891</v>
      </c>
      <c r="E91" s="116">
        <f>IFERROR(INDEX(lifespans_all!E$80:E$126,MATCH($A91,lifespans_all!$A$80:$A$126,0))*INDEX(SR_mission_minutes!E$2:E$43,MATCH($A91,SR_mission_minutes!$A$2:$A$43)),"-")</f>
        <v>66700.388888888891</v>
      </c>
      <c r="F91" s="116">
        <f>IFERROR(INDEX(lifespans_all!F$80:F$126,MATCH($A91,lifespans_all!$A$80:$A$126,0))*INDEX(SR_mission_minutes!F$2:F$43,MATCH($A91,SR_mission_minutes!$A$2:$A$43)),"-")</f>
        <v>66700.388888888891</v>
      </c>
      <c r="G91" s="116">
        <f>IFERROR(INDEX(lifespans_all!G$80:G$126,MATCH($A91,lifespans_all!$A$80:$A$126,0))*INDEX(SR_mission_minutes!G$2:G$43,MATCH($A91,SR_mission_minutes!$A$2:$A$43)),"-")</f>
        <v>0</v>
      </c>
      <c r="H91" s="116">
        <f>IFERROR(INDEX(lifespans_all!H$80:H$126,MATCH($A91,lifespans_all!$A$80:$A$126,0))*INDEX(SR_mission_minutes!H$2:H$43,MATCH($A91,SR_mission_minutes!$A$2:$A$43)),"-")</f>
        <v>0</v>
      </c>
      <c r="I91" s="116">
        <f>IFERROR(INDEX(lifespans_all!I$80:I$126,MATCH($A91,lifespans_all!$A$80:$A$126,0))*INDEX(SR_mission_minutes!I$2:I$43,MATCH($A91,SR_mission_minutes!$A$2:$A$43)),"-")</f>
        <v>0</v>
      </c>
      <c r="J91" s="116">
        <f>IFERROR(INDEX(lifespans_all!J$80:J$126,MATCH($A91,lifespans_all!$A$80:$A$126,0))*INDEX(SR_mission_minutes!J$2:J$43,MATCH($A91,SR_mission_minutes!$A$2:$A$43)),"-")</f>
        <v>0</v>
      </c>
      <c r="K91" s="116">
        <f>IFERROR(INDEX(lifespans_all!K$80:K$126,MATCH($A91,lifespans_all!$A$80:$A$126,0))*INDEX(SR_mission_minutes!K$2:K$43,MATCH($A91,SR_mission_minutes!$A$2:$A$43)),"-")</f>
        <v>0</v>
      </c>
      <c r="L91" s="116">
        <f>IFERROR(INDEX(lifespans_all!L$80:L$126,MATCH($A91,lifespans_all!$A$80:$A$126,0))*INDEX(SR_mission_minutes!L$2:L$43,MATCH($A91,SR_mission_minutes!$A$2:$A$43)),"-")</f>
        <v>0</v>
      </c>
      <c r="M91" s="116">
        <f>IFERROR(INDEX(lifespans_all!M$80:M$126,MATCH($A91,lifespans_all!$A$80:$A$126,0))*INDEX(SR_mission_minutes!M$2:M$43,MATCH($A91,SR_mission_minutes!$A$2:$A$43)),"-")</f>
        <v>0</v>
      </c>
      <c r="N91" s="116">
        <f>IFERROR(INDEX(lifespans_all!N$80:N$126,MATCH($A91,lifespans_all!$A$80:$A$126,0))*INDEX(SR_mission_minutes!N$2:N$43,MATCH($A91,SR_mission_minutes!$A$2:$A$43)),"-")</f>
        <v>0</v>
      </c>
      <c r="O91" s="116">
        <f>IFERROR(INDEX(lifespans_all!O$80:O$126,MATCH($A91,lifespans_all!$A$80:$A$126,0))*INDEX(SR_mission_minutes!O$2:O$43,MATCH($A91,SR_mission_minutes!$A$2:$A$43)),"-")</f>
        <v>0</v>
      </c>
      <c r="P91" s="116">
        <f>IFERROR(INDEX(lifespans_all!P$80:P$126,MATCH($A91,lifespans_all!$A$80:$A$126,0))*INDEX(SR_mission_minutes!P$2:P$43,MATCH($A91,SR_mission_minutes!$A$2:$A$43)),"-")</f>
        <v>0</v>
      </c>
      <c r="Q91" s="116">
        <f>IFERROR(INDEX(lifespans_all!Q$80:Q$126,MATCH($A91,lifespans_all!$A$80:$A$126,0))*INDEX(SR_mission_minutes!Q$2:Q$43,MATCH($A91,SR_mission_minutes!$A$2:$A$43)),"-")</f>
        <v>0</v>
      </c>
      <c r="R91" s="116">
        <f>IFERROR(INDEX(lifespans_all!R$80:R$126,MATCH($A91,lifespans_all!$A$80:$A$126,0))*INDEX(SR_mission_minutes!R$2:R$43,MATCH($A91,SR_mission_minutes!$A$2:$A$43)),"-")</f>
        <v>0</v>
      </c>
      <c r="S91" s="116">
        <f>IFERROR(INDEX(lifespans_all!S$80:S$126,MATCH($A91,lifespans_all!$A$80:$A$126,0))*INDEX(SR_mission_minutes!S$2:S$43,MATCH($A91,SR_mission_minutes!$A$2:$A$43)),"-")</f>
        <v>0</v>
      </c>
      <c r="T91" s="116">
        <f>IFERROR(INDEX(lifespans_all!T$80:T$126,MATCH($A91,lifespans_all!$A$80:$A$126,0))*INDEX(SR_mission_minutes!T$2:T$43,MATCH($A91,SR_mission_minutes!$A$2:$A$43)),"-")</f>
        <v>0</v>
      </c>
      <c r="U91" s="116">
        <f>IFERROR(INDEX(lifespans_all!U$80:U$126,MATCH($A91,lifespans_all!$A$80:$A$126,0))*INDEX(SR_mission_minutes!U$2:U$43,MATCH($A91,SR_mission_minutes!$A$2:$A$43)),"-")</f>
        <v>0</v>
      </c>
      <c r="V91" s="116">
        <f>IFERROR(INDEX(lifespans_all!V$80:V$126,MATCH($A91,lifespans_all!$A$80:$A$126,0))*INDEX(SR_mission_minutes!V$2:V$43,MATCH($A91,SR_mission_minutes!$A$2:$A$43)),"-")</f>
        <v>0</v>
      </c>
      <c r="W91" s="116">
        <f>IFERROR(INDEX(lifespans_all!W$80:W$126,MATCH($A91,lifespans_all!$A$80:$A$126,0))*INDEX(SR_mission_minutes!W$2:W$43,MATCH($A91,SR_mission_minutes!$A$2:$A$43)),"-")</f>
        <v>0</v>
      </c>
    </row>
    <row r="92" spans="1:23" x14ac:dyDescent="0.25">
      <c r="A92" s="44" t="s">
        <v>75</v>
      </c>
      <c r="B92" s="44" t="s">
        <v>56</v>
      </c>
      <c r="C92" s="122"/>
      <c r="D92" s="116">
        <f>IFERROR(INDEX(lifespans_all!D$80:D$126,MATCH($A92,lifespans_all!$A$80:$A$126,0))*INDEX(SR_mission_minutes!D$2:D$43,MATCH($A92,SR_mission_minutes!$A$2:$A$43)),"-")</f>
        <v>66700.388888888891</v>
      </c>
      <c r="E92" s="116">
        <f>IFERROR(INDEX(lifespans_all!E$80:E$126,MATCH($A92,lifespans_all!$A$80:$A$126,0))*INDEX(SR_mission_minutes!E$2:E$43,MATCH($A92,SR_mission_minutes!$A$2:$A$43)),"-")</f>
        <v>66700.388888888891</v>
      </c>
      <c r="F92" s="116">
        <f>IFERROR(INDEX(lifespans_all!F$80:F$126,MATCH($A92,lifespans_all!$A$80:$A$126,0))*INDEX(SR_mission_minutes!F$2:F$43,MATCH($A92,SR_mission_minutes!$A$2:$A$43)),"-")</f>
        <v>66700.388888888891</v>
      </c>
      <c r="G92" s="116">
        <f>IFERROR(INDEX(lifespans_all!G$80:G$126,MATCH($A92,lifespans_all!$A$80:$A$126,0))*INDEX(SR_mission_minutes!G$2:G$43,MATCH($A92,SR_mission_minutes!$A$2:$A$43)),"-")</f>
        <v>66700.388888888891</v>
      </c>
      <c r="H92" s="116">
        <f>IFERROR(INDEX(lifespans_all!H$80:H$126,MATCH($A92,lifespans_all!$A$80:$A$126,0))*INDEX(SR_mission_minutes!H$2:H$43,MATCH($A92,SR_mission_minutes!$A$2:$A$43)),"-")</f>
        <v>66700.388888888891</v>
      </c>
      <c r="I92" s="116">
        <f>IFERROR(INDEX(lifespans_all!I$80:I$126,MATCH($A92,lifespans_all!$A$80:$A$126,0))*INDEX(SR_mission_minutes!I$2:I$43,MATCH($A92,SR_mission_minutes!$A$2:$A$43)),"-")</f>
        <v>66700.388888888891</v>
      </c>
      <c r="J92" s="116">
        <f>IFERROR(INDEX(lifespans_all!J$80:J$126,MATCH($A92,lifespans_all!$A$80:$A$126,0))*INDEX(SR_mission_minutes!J$2:J$43,MATCH($A92,SR_mission_minutes!$A$2:$A$43)),"-")</f>
        <v>0</v>
      </c>
      <c r="K92" s="116">
        <f>IFERROR(INDEX(lifespans_all!K$80:K$126,MATCH($A92,lifespans_all!$A$80:$A$126,0))*INDEX(SR_mission_minutes!K$2:K$43,MATCH($A92,SR_mission_minutes!$A$2:$A$43)),"-")</f>
        <v>0</v>
      </c>
      <c r="L92" s="116">
        <f>IFERROR(INDEX(lifespans_all!L$80:L$126,MATCH($A92,lifespans_all!$A$80:$A$126,0))*INDEX(SR_mission_minutes!L$2:L$43,MATCH($A92,SR_mission_minutes!$A$2:$A$43)),"-")</f>
        <v>0</v>
      </c>
      <c r="M92" s="116">
        <f>IFERROR(INDEX(lifespans_all!M$80:M$126,MATCH($A92,lifespans_all!$A$80:$A$126,0))*INDEX(SR_mission_minutes!M$2:M$43,MATCH($A92,SR_mission_minutes!$A$2:$A$43)),"-")</f>
        <v>0</v>
      </c>
      <c r="N92" s="116">
        <f>IFERROR(INDEX(lifespans_all!N$80:N$126,MATCH($A92,lifespans_all!$A$80:$A$126,0))*INDEX(SR_mission_minutes!N$2:N$43,MATCH($A92,SR_mission_minutes!$A$2:$A$43)),"-")</f>
        <v>0</v>
      </c>
      <c r="O92" s="116">
        <f>IFERROR(INDEX(lifespans_all!O$80:O$126,MATCH($A92,lifespans_all!$A$80:$A$126,0))*INDEX(SR_mission_minutes!O$2:O$43,MATCH($A92,SR_mission_minutes!$A$2:$A$43)),"-")</f>
        <v>0</v>
      </c>
      <c r="P92" s="116">
        <f>IFERROR(INDEX(lifespans_all!P$80:P$126,MATCH($A92,lifespans_all!$A$80:$A$126,0))*INDEX(SR_mission_minutes!P$2:P$43,MATCH($A92,SR_mission_minutes!$A$2:$A$43)),"-")</f>
        <v>0</v>
      </c>
      <c r="Q92" s="116">
        <f>IFERROR(INDEX(lifespans_all!Q$80:Q$126,MATCH($A92,lifespans_all!$A$80:$A$126,0))*INDEX(SR_mission_minutes!Q$2:Q$43,MATCH($A92,SR_mission_minutes!$A$2:$A$43)),"-")</f>
        <v>0</v>
      </c>
      <c r="R92" s="116">
        <f>IFERROR(INDEX(lifespans_all!R$80:R$126,MATCH($A92,lifespans_all!$A$80:$A$126,0))*INDEX(SR_mission_minutes!R$2:R$43,MATCH($A92,SR_mission_minutes!$A$2:$A$43)),"-")</f>
        <v>0</v>
      </c>
      <c r="S92" s="116">
        <f>IFERROR(INDEX(lifespans_all!S$80:S$126,MATCH($A92,lifespans_all!$A$80:$A$126,0))*INDEX(SR_mission_minutes!S$2:S$43,MATCH($A92,SR_mission_minutes!$A$2:$A$43)),"-")</f>
        <v>0</v>
      </c>
      <c r="T92" s="116">
        <f>IFERROR(INDEX(lifespans_all!T$80:T$126,MATCH($A92,lifespans_all!$A$80:$A$126,0))*INDEX(SR_mission_minutes!T$2:T$43,MATCH($A92,SR_mission_minutes!$A$2:$A$43)),"-")</f>
        <v>0</v>
      </c>
      <c r="U92" s="116">
        <f>IFERROR(INDEX(lifespans_all!U$80:U$126,MATCH($A92,lifespans_all!$A$80:$A$126,0))*INDEX(SR_mission_minutes!U$2:U$43,MATCH($A92,SR_mission_minutes!$A$2:$A$43)),"-")</f>
        <v>0</v>
      </c>
      <c r="V92" s="116">
        <f>IFERROR(INDEX(lifespans_all!V$80:V$126,MATCH($A92,lifespans_all!$A$80:$A$126,0))*INDEX(SR_mission_minutes!V$2:V$43,MATCH($A92,SR_mission_minutes!$A$2:$A$43)),"-")</f>
        <v>0</v>
      </c>
      <c r="W92" s="116">
        <f>IFERROR(INDEX(lifespans_all!W$80:W$126,MATCH($A92,lifespans_all!$A$80:$A$126,0))*INDEX(SR_mission_minutes!W$2:W$43,MATCH($A92,SR_mission_minutes!$A$2:$A$43)),"-")</f>
        <v>0</v>
      </c>
    </row>
    <row r="93" spans="1:23" x14ac:dyDescent="0.25">
      <c r="A93" s="44" t="s">
        <v>41</v>
      </c>
      <c r="B93" s="44" t="s">
        <v>60</v>
      </c>
      <c r="C93" s="122"/>
      <c r="D93" s="116">
        <f>IFERROR(INDEX(lifespans_all!D$80:D$126,MATCH($A93,lifespans_all!$A$80:$A$126,0))*INDEX(SR_mission_minutes!D$2:D$43,MATCH($A93,SR_mission_minutes!$A$2:$A$43)),"-")</f>
        <v>33739.333333333336</v>
      </c>
      <c r="E93" s="116">
        <f>IFERROR(INDEX(lifespans_all!E$80:E$126,MATCH($A93,lifespans_all!$A$80:$A$126,0))*INDEX(SR_mission_minutes!E$2:E$43,MATCH($A93,SR_mission_minutes!$A$2:$A$43)),"-")</f>
        <v>33739.333333333336</v>
      </c>
      <c r="F93" s="116">
        <f>IFERROR(INDEX(lifespans_all!F$80:F$126,MATCH($A93,lifespans_all!$A$80:$A$126,0))*INDEX(SR_mission_minutes!F$2:F$43,MATCH($A93,SR_mission_minutes!$A$2:$A$43)),"-")</f>
        <v>33739.333333333336</v>
      </c>
      <c r="G93" s="116">
        <f>IFERROR(INDEX(lifespans_all!G$80:G$126,MATCH($A93,lifespans_all!$A$80:$A$126,0))*INDEX(SR_mission_minutes!G$2:G$43,MATCH($A93,SR_mission_minutes!$A$2:$A$43)),"-")</f>
        <v>33739.333333333336</v>
      </c>
      <c r="H93" s="116">
        <f>IFERROR(INDEX(lifespans_all!H$80:H$126,MATCH($A93,lifespans_all!$A$80:$A$126,0))*INDEX(SR_mission_minutes!H$2:H$43,MATCH($A93,SR_mission_minutes!$A$2:$A$43)),"-")</f>
        <v>33739.333333333336</v>
      </c>
      <c r="I93" s="116">
        <f>IFERROR(INDEX(lifespans_all!I$80:I$126,MATCH($A93,lifespans_all!$A$80:$A$126,0))*INDEX(SR_mission_minutes!I$2:I$43,MATCH($A93,SR_mission_minutes!$A$2:$A$43)),"-")</f>
        <v>33739.333333333336</v>
      </c>
      <c r="J93" s="116">
        <f>IFERROR(INDEX(lifespans_all!J$80:J$126,MATCH($A93,lifespans_all!$A$80:$A$126,0))*INDEX(SR_mission_minutes!J$2:J$43,MATCH($A93,SR_mission_minutes!$A$2:$A$43)),"-")</f>
        <v>33739.333333333336</v>
      </c>
      <c r="K93" s="116">
        <f>IFERROR(INDEX(lifespans_all!K$80:K$126,MATCH($A93,lifespans_all!$A$80:$A$126,0))*INDEX(SR_mission_minutes!K$2:K$43,MATCH($A93,SR_mission_minutes!$A$2:$A$43)),"-")</f>
        <v>33739.333333333336</v>
      </c>
      <c r="L93" s="116">
        <f>IFERROR(INDEX(lifespans_all!L$80:L$126,MATCH($A93,lifespans_all!$A$80:$A$126,0))*INDEX(SR_mission_minutes!L$2:L$43,MATCH($A93,SR_mission_minutes!$A$2:$A$43)),"-")</f>
        <v>33739.333333333336</v>
      </c>
      <c r="M93" s="116">
        <f>IFERROR(INDEX(lifespans_all!M$80:M$126,MATCH($A93,lifespans_all!$A$80:$A$126,0))*INDEX(SR_mission_minutes!M$2:M$43,MATCH($A93,SR_mission_minutes!$A$2:$A$43)),"-")</f>
        <v>33739.333333333336</v>
      </c>
      <c r="N93" s="116">
        <f>IFERROR(INDEX(lifespans_all!N$80:N$126,MATCH($A93,lifespans_all!$A$80:$A$126,0))*INDEX(SR_mission_minutes!N$2:N$43,MATCH($A93,SR_mission_minutes!$A$2:$A$43)),"-")</f>
        <v>33739.333333333336</v>
      </c>
      <c r="O93" s="116">
        <f>IFERROR(INDEX(lifespans_all!O$80:O$126,MATCH($A93,lifespans_all!$A$80:$A$126,0))*INDEX(SR_mission_minutes!O$2:O$43,MATCH($A93,SR_mission_minutes!$A$2:$A$43)),"-")</f>
        <v>33739.333333333336</v>
      </c>
      <c r="P93" s="116">
        <f>IFERROR(INDEX(lifespans_all!P$80:P$126,MATCH($A93,lifespans_all!$A$80:$A$126,0))*INDEX(SR_mission_minutes!P$2:P$43,MATCH($A93,SR_mission_minutes!$A$2:$A$43)),"-")</f>
        <v>33739.333333333336</v>
      </c>
      <c r="Q93" s="116">
        <f>IFERROR(INDEX(lifespans_all!Q$80:Q$126,MATCH($A93,lifespans_all!$A$80:$A$126,0))*INDEX(SR_mission_minutes!Q$2:Q$43,MATCH($A93,SR_mission_minutes!$A$2:$A$43)),"-")</f>
        <v>33739.333333333336</v>
      </c>
      <c r="R93" s="116">
        <f>IFERROR(INDEX(lifespans_all!R$80:R$126,MATCH($A93,lifespans_all!$A$80:$A$126,0))*INDEX(SR_mission_minutes!R$2:R$43,MATCH($A93,SR_mission_minutes!$A$2:$A$43)),"-")</f>
        <v>33739.333333333336</v>
      </c>
      <c r="S93" s="116">
        <f>IFERROR(INDEX(lifespans_all!S$80:S$126,MATCH($A93,lifespans_all!$A$80:$A$126,0))*INDEX(SR_mission_minutes!S$2:S$43,MATCH($A93,SR_mission_minutes!$A$2:$A$43)),"-")</f>
        <v>33739.333333333336</v>
      </c>
      <c r="T93" s="116">
        <f>IFERROR(INDEX(lifespans_all!T$80:T$126,MATCH($A93,lifespans_all!$A$80:$A$126,0))*INDEX(SR_mission_minutes!T$2:T$43,MATCH($A93,SR_mission_minutes!$A$2:$A$43)),"-")</f>
        <v>33739.333333333336</v>
      </c>
      <c r="U93" s="116">
        <f>IFERROR(INDEX(lifespans_all!U$80:U$126,MATCH($A93,lifespans_all!$A$80:$A$126,0))*INDEX(SR_mission_minutes!U$2:U$43,MATCH($A93,SR_mission_minutes!$A$2:$A$43)),"-")</f>
        <v>33739.333333333336</v>
      </c>
      <c r="V93" s="116">
        <f>IFERROR(INDEX(lifespans_all!V$80:V$126,MATCH($A93,lifespans_all!$A$80:$A$126,0))*INDEX(SR_mission_minutes!V$2:V$43,MATCH($A93,SR_mission_minutes!$A$2:$A$43)),"-")</f>
        <v>33739.333333333336</v>
      </c>
      <c r="W93" s="116">
        <f>IFERROR(INDEX(lifespans_all!W$80:W$126,MATCH($A93,lifespans_all!$A$80:$A$126,0))*INDEX(SR_mission_minutes!W$2:W$43,MATCH($A93,SR_mission_minutes!$A$2:$A$43)),"-")</f>
        <v>33739.333333333336</v>
      </c>
    </row>
    <row r="94" spans="1:23" x14ac:dyDescent="0.25">
      <c r="A94" s="44" t="s">
        <v>76</v>
      </c>
      <c r="B94" s="44" t="s">
        <v>57</v>
      </c>
      <c r="C94" s="122"/>
      <c r="D94" s="116">
        <f>IFERROR(INDEX(lifespans_all!D$80:D$126,MATCH($A94,lifespans_all!$A$80:$A$126,0))*INDEX(SR_mission_minutes!D$2:D$43,MATCH($A94,SR_mission_minutes!$A$2:$A$43)),"-")</f>
        <v>2294</v>
      </c>
      <c r="E94" s="116">
        <f>IFERROR(INDEX(lifespans_all!E$80:E$126,MATCH($A94,lifespans_all!$A$80:$A$126,0))*INDEX(SR_mission_minutes!E$2:E$43,MATCH($A94,SR_mission_minutes!$A$2:$A$43)),"-")</f>
        <v>2294</v>
      </c>
      <c r="F94" s="116">
        <f>IFERROR(INDEX(lifespans_all!F$80:F$126,MATCH($A94,lifespans_all!$A$80:$A$126,0))*INDEX(SR_mission_minutes!F$2:F$43,MATCH($A94,SR_mission_minutes!$A$2:$A$43)),"-")</f>
        <v>2294</v>
      </c>
      <c r="G94" s="116">
        <f>IFERROR(INDEX(lifespans_all!G$80:G$126,MATCH($A94,lifespans_all!$A$80:$A$126,0))*INDEX(SR_mission_minutes!G$2:G$43,MATCH($A94,SR_mission_minutes!$A$2:$A$43)),"-")</f>
        <v>2294</v>
      </c>
      <c r="H94" s="116">
        <f>IFERROR(INDEX(lifespans_all!H$80:H$126,MATCH($A94,lifespans_all!$A$80:$A$126,0))*INDEX(SR_mission_minutes!H$2:H$43,MATCH($A94,SR_mission_minutes!$A$2:$A$43)),"-")</f>
        <v>2294</v>
      </c>
      <c r="I94" s="116">
        <f>IFERROR(INDEX(lifespans_all!I$80:I$126,MATCH($A94,lifespans_all!$A$80:$A$126,0))*INDEX(SR_mission_minutes!I$2:I$43,MATCH($A94,SR_mission_minutes!$A$2:$A$43)),"-")</f>
        <v>2294</v>
      </c>
      <c r="J94" s="116">
        <f>IFERROR(INDEX(lifespans_all!J$80:J$126,MATCH($A94,lifespans_all!$A$80:$A$126,0))*INDEX(SR_mission_minutes!J$2:J$43,MATCH($A94,SR_mission_minutes!$A$2:$A$43)),"-")</f>
        <v>2294</v>
      </c>
      <c r="K94" s="116">
        <f>IFERROR(INDEX(lifespans_all!K$80:K$126,MATCH($A94,lifespans_all!$A$80:$A$126,0))*INDEX(SR_mission_minutes!K$2:K$43,MATCH($A94,SR_mission_minutes!$A$2:$A$43)),"-")</f>
        <v>2294</v>
      </c>
      <c r="L94" s="116">
        <f>IFERROR(INDEX(lifespans_all!L$80:L$126,MATCH($A94,lifespans_all!$A$80:$A$126,0))*INDEX(SR_mission_minutes!L$2:L$43,MATCH($A94,SR_mission_minutes!$A$2:$A$43)),"-")</f>
        <v>2294</v>
      </c>
      <c r="M94" s="116">
        <f>IFERROR(INDEX(lifespans_all!M$80:M$126,MATCH($A94,lifespans_all!$A$80:$A$126,0))*INDEX(SR_mission_minutes!M$2:M$43,MATCH($A94,SR_mission_minutes!$A$2:$A$43)),"-")</f>
        <v>2294</v>
      </c>
      <c r="N94" s="116">
        <f>IFERROR(INDEX(lifespans_all!N$80:N$126,MATCH($A94,lifespans_all!$A$80:$A$126,0))*INDEX(SR_mission_minutes!N$2:N$43,MATCH($A94,SR_mission_minutes!$A$2:$A$43)),"-")</f>
        <v>2294</v>
      </c>
      <c r="O94" s="116">
        <f>IFERROR(INDEX(lifespans_all!O$80:O$126,MATCH($A94,lifespans_all!$A$80:$A$126,0))*INDEX(SR_mission_minutes!O$2:O$43,MATCH($A94,SR_mission_minutes!$A$2:$A$43)),"-")</f>
        <v>2294</v>
      </c>
      <c r="P94" s="116">
        <f>IFERROR(INDEX(lifespans_all!P$80:P$126,MATCH($A94,lifespans_all!$A$80:$A$126,0))*INDEX(SR_mission_minutes!P$2:P$43,MATCH($A94,SR_mission_minutes!$A$2:$A$43)),"-")</f>
        <v>2294</v>
      </c>
      <c r="Q94" s="116">
        <f>IFERROR(INDEX(lifespans_all!Q$80:Q$126,MATCH($A94,lifespans_all!$A$80:$A$126,0))*INDEX(SR_mission_minutes!Q$2:Q$43,MATCH($A94,SR_mission_minutes!$A$2:$A$43)),"-")</f>
        <v>2294</v>
      </c>
      <c r="R94" s="116">
        <f>IFERROR(INDEX(lifespans_all!R$80:R$126,MATCH($A94,lifespans_all!$A$80:$A$126,0))*INDEX(SR_mission_minutes!R$2:R$43,MATCH($A94,SR_mission_minutes!$A$2:$A$43)),"-")</f>
        <v>2294</v>
      </c>
      <c r="S94" s="116">
        <f>IFERROR(INDEX(lifespans_all!S$80:S$126,MATCH($A94,lifespans_all!$A$80:$A$126,0))*INDEX(SR_mission_minutes!S$2:S$43,MATCH($A94,SR_mission_minutes!$A$2:$A$43)),"-")</f>
        <v>2294</v>
      </c>
      <c r="T94" s="116">
        <f>IFERROR(INDEX(lifespans_all!T$80:T$126,MATCH($A94,lifespans_all!$A$80:$A$126,0))*INDEX(SR_mission_minutes!T$2:T$43,MATCH($A94,SR_mission_minutes!$A$2:$A$43)),"-")</f>
        <v>2294</v>
      </c>
      <c r="U94" s="116">
        <f>IFERROR(INDEX(lifespans_all!U$80:U$126,MATCH($A94,lifespans_all!$A$80:$A$126,0))*INDEX(SR_mission_minutes!U$2:U$43,MATCH($A94,SR_mission_minutes!$A$2:$A$43)),"-")</f>
        <v>2294</v>
      </c>
      <c r="V94" s="116">
        <f>IFERROR(INDEX(lifespans_all!V$80:V$126,MATCH($A94,lifespans_all!$A$80:$A$126,0))*INDEX(SR_mission_minutes!V$2:V$43,MATCH($A94,SR_mission_minutes!$A$2:$A$43)),"-")</f>
        <v>2294</v>
      </c>
      <c r="W94" s="116">
        <f>IFERROR(INDEX(lifespans_all!W$80:W$126,MATCH($A94,lifespans_all!$A$80:$A$126,0))*INDEX(SR_mission_minutes!W$2:W$43,MATCH($A94,SR_mission_minutes!$A$2:$A$43)),"-")</f>
        <v>2294</v>
      </c>
    </row>
    <row r="95" spans="1:23" x14ac:dyDescent="0.25">
      <c r="A95" s="44" t="s">
        <v>134</v>
      </c>
      <c r="B95" s="44" t="s">
        <v>55</v>
      </c>
      <c r="C95" s="122"/>
      <c r="D95" s="116" t="str">
        <f>IFERROR(INDEX(lifespans_all!D$80:D$126,MATCH($A95,lifespans_all!$A$80:$A$126,0))*INDEX(SR_mission_minutes!D$2:D$43,MATCH($A95,SR_mission_minutes!$A$2:$A$43)),"-")</f>
        <v>-</v>
      </c>
      <c r="E95" s="116" t="str">
        <f>IFERROR(INDEX(lifespans_all!E$80:E$126,MATCH($A95,lifespans_all!$A$80:$A$126,0))*INDEX(SR_mission_minutes!E$2:E$43,MATCH($A95,SR_mission_minutes!$A$2:$A$43)),"-")</f>
        <v>-</v>
      </c>
      <c r="F95" s="116" t="str">
        <f>IFERROR(INDEX(lifespans_all!F$80:F$126,MATCH($A95,lifespans_all!$A$80:$A$126,0))*INDEX(SR_mission_minutes!F$2:F$43,MATCH($A95,SR_mission_minutes!$A$2:$A$43)),"-")</f>
        <v>-</v>
      </c>
      <c r="G95" s="116" t="str">
        <f>IFERROR(INDEX(lifespans_all!G$80:G$126,MATCH($A95,lifespans_all!$A$80:$A$126,0))*INDEX(SR_mission_minutes!G$2:G$43,MATCH($A95,SR_mission_minutes!$A$2:$A$43)),"-")</f>
        <v>-</v>
      </c>
      <c r="H95" s="116" t="str">
        <f>IFERROR(INDEX(lifespans_all!H$80:H$126,MATCH($A95,lifespans_all!$A$80:$A$126,0))*INDEX(SR_mission_minutes!H$2:H$43,MATCH($A95,SR_mission_minutes!$A$2:$A$43)),"-")</f>
        <v>-</v>
      </c>
      <c r="I95" s="116" t="str">
        <f>IFERROR(INDEX(lifespans_all!I$80:I$126,MATCH($A95,lifespans_all!$A$80:$A$126,0))*INDEX(SR_mission_minutes!I$2:I$43,MATCH($A95,SR_mission_minutes!$A$2:$A$43)),"-")</f>
        <v>-</v>
      </c>
      <c r="J95" s="116" t="str">
        <f>IFERROR(INDEX(lifespans_all!J$80:J$126,MATCH($A95,lifespans_all!$A$80:$A$126,0))*INDEX(SR_mission_minutes!J$2:J$43,MATCH($A95,SR_mission_minutes!$A$2:$A$43)),"-")</f>
        <v>-</v>
      </c>
      <c r="K95" s="116" t="str">
        <f>IFERROR(INDEX(lifespans_all!K$80:K$126,MATCH($A95,lifespans_all!$A$80:$A$126,0))*INDEX(SR_mission_minutes!K$2:K$43,MATCH($A95,SR_mission_minutes!$A$2:$A$43)),"-")</f>
        <v>-</v>
      </c>
      <c r="L95" s="116" t="str">
        <f>IFERROR(INDEX(lifespans_all!L$80:L$126,MATCH($A95,lifespans_all!$A$80:$A$126,0))*INDEX(SR_mission_minutes!L$2:L$43,MATCH($A95,SR_mission_minutes!$A$2:$A$43)),"-")</f>
        <v>-</v>
      </c>
      <c r="M95" s="116" t="str">
        <f>IFERROR(INDEX(lifespans_all!M$80:M$126,MATCH($A95,lifespans_all!$A$80:$A$126,0))*INDEX(SR_mission_minutes!M$2:M$43,MATCH($A95,SR_mission_minutes!$A$2:$A$43)),"-")</f>
        <v>-</v>
      </c>
      <c r="N95" s="116" t="str">
        <f>IFERROR(INDEX(lifespans_all!N$80:N$126,MATCH($A95,lifespans_all!$A$80:$A$126,0))*INDEX(SR_mission_minutes!N$2:N$43,MATCH($A95,SR_mission_minutes!$A$2:$A$43)),"-")</f>
        <v>-</v>
      </c>
      <c r="O95" s="116" t="str">
        <f>IFERROR(INDEX(lifespans_all!O$80:O$126,MATCH($A95,lifespans_all!$A$80:$A$126,0))*INDEX(SR_mission_minutes!O$2:O$43,MATCH($A95,SR_mission_minutes!$A$2:$A$43)),"-")</f>
        <v>-</v>
      </c>
      <c r="P95" s="116" t="str">
        <f>IFERROR(INDEX(lifespans_all!P$80:P$126,MATCH($A95,lifespans_all!$A$80:$A$126,0))*INDEX(SR_mission_minutes!P$2:P$43,MATCH($A95,SR_mission_minutes!$A$2:$A$43)),"-")</f>
        <v>-</v>
      </c>
      <c r="Q95" s="116" t="str">
        <f>IFERROR(INDEX(lifespans_all!Q$80:Q$126,MATCH($A95,lifespans_all!$A$80:$A$126,0))*INDEX(SR_mission_minutes!Q$2:Q$43,MATCH($A95,SR_mission_minutes!$A$2:$A$43)),"-")</f>
        <v>-</v>
      </c>
      <c r="R95" s="116" t="str">
        <f>IFERROR(INDEX(lifespans_all!R$80:R$126,MATCH($A95,lifespans_all!$A$80:$A$126,0))*INDEX(SR_mission_minutes!R$2:R$43,MATCH($A95,SR_mission_minutes!$A$2:$A$43)),"-")</f>
        <v>-</v>
      </c>
      <c r="S95" s="116" t="str">
        <f>IFERROR(INDEX(lifespans_all!S$80:S$126,MATCH($A95,lifespans_all!$A$80:$A$126,0))*INDEX(SR_mission_minutes!S$2:S$43,MATCH($A95,SR_mission_minutes!$A$2:$A$43)),"-")</f>
        <v>-</v>
      </c>
      <c r="T95" s="116" t="str">
        <f>IFERROR(INDEX(lifespans_all!T$80:T$126,MATCH($A95,lifespans_all!$A$80:$A$126,0))*INDEX(SR_mission_minutes!T$2:T$43,MATCH($A95,SR_mission_minutes!$A$2:$A$43)),"-")</f>
        <v>-</v>
      </c>
      <c r="U95" s="116" t="str">
        <f>IFERROR(INDEX(lifespans_all!U$80:U$126,MATCH($A95,lifespans_all!$A$80:$A$126,0))*INDEX(SR_mission_minutes!U$2:U$43,MATCH($A95,SR_mission_minutes!$A$2:$A$43)),"-")</f>
        <v>-</v>
      </c>
      <c r="V95" s="116" t="str">
        <f>IFERROR(INDEX(lifespans_all!V$80:V$126,MATCH($A95,lifespans_all!$A$80:$A$126,0))*INDEX(SR_mission_minutes!V$2:V$43,MATCH($A95,SR_mission_minutes!$A$2:$A$43)),"-")</f>
        <v>-</v>
      </c>
      <c r="W95" s="116" t="str">
        <f>IFERROR(INDEX(lifespans_all!W$80:W$126,MATCH($A95,lifespans_all!$A$80:$A$126,0))*INDEX(SR_mission_minutes!W$2:W$43,MATCH($A95,SR_mission_minutes!$A$2:$A$43)),"-")</f>
        <v>-</v>
      </c>
    </row>
    <row r="96" spans="1:23" x14ac:dyDescent="0.25">
      <c r="A96" s="44" t="s">
        <v>135</v>
      </c>
      <c r="B96" s="44" t="s">
        <v>55</v>
      </c>
      <c r="C96" s="122"/>
      <c r="D96" s="116" t="str">
        <f>IFERROR(INDEX(lifespans_all!D$80:D$126,MATCH($A96,lifespans_all!$A$80:$A$126,0))*INDEX(SR_mission_minutes!D$2:D$43,MATCH($A96,SR_mission_minutes!$A$2:$A$43)),"-")</f>
        <v>-</v>
      </c>
      <c r="E96" s="116" t="str">
        <f>IFERROR(INDEX(lifespans_all!E$80:E$126,MATCH($A96,lifespans_all!$A$80:$A$126,0))*INDEX(SR_mission_minutes!E$2:E$43,MATCH($A96,SR_mission_minutes!$A$2:$A$43)),"-")</f>
        <v>-</v>
      </c>
      <c r="F96" s="116" t="str">
        <f>IFERROR(INDEX(lifespans_all!F$80:F$126,MATCH($A96,lifespans_all!$A$80:$A$126,0))*INDEX(SR_mission_minutes!F$2:F$43,MATCH($A96,SR_mission_minutes!$A$2:$A$43)),"-")</f>
        <v>-</v>
      </c>
      <c r="G96" s="116" t="str">
        <f>IFERROR(INDEX(lifespans_all!G$80:G$126,MATCH($A96,lifespans_all!$A$80:$A$126,0))*INDEX(SR_mission_minutes!G$2:G$43,MATCH($A96,SR_mission_minutes!$A$2:$A$43)),"-")</f>
        <v>-</v>
      </c>
      <c r="H96" s="116" t="str">
        <f>IFERROR(INDEX(lifespans_all!H$80:H$126,MATCH($A96,lifespans_all!$A$80:$A$126,0))*INDEX(SR_mission_minutes!H$2:H$43,MATCH($A96,SR_mission_minutes!$A$2:$A$43)),"-")</f>
        <v>-</v>
      </c>
      <c r="I96" s="116" t="str">
        <f>IFERROR(INDEX(lifespans_all!I$80:I$126,MATCH($A96,lifespans_all!$A$80:$A$126,0))*INDEX(SR_mission_minutes!I$2:I$43,MATCH($A96,SR_mission_minutes!$A$2:$A$43)),"-")</f>
        <v>-</v>
      </c>
      <c r="J96" s="116" t="str">
        <f>IFERROR(INDEX(lifespans_all!J$80:J$126,MATCH($A96,lifespans_all!$A$80:$A$126,0))*INDEX(SR_mission_minutes!J$2:J$43,MATCH($A96,SR_mission_minutes!$A$2:$A$43)),"-")</f>
        <v>-</v>
      </c>
      <c r="K96" s="116" t="str">
        <f>IFERROR(INDEX(lifespans_all!K$80:K$126,MATCH($A96,lifespans_all!$A$80:$A$126,0))*INDEX(SR_mission_minutes!K$2:K$43,MATCH($A96,SR_mission_minutes!$A$2:$A$43)),"-")</f>
        <v>-</v>
      </c>
      <c r="L96" s="116" t="str">
        <f>IFERROR(INDEX(lifespans_all!L$80:L$126,MATCH($A96,lifespans_all!$A$80:$A$126,0))*INDEX(SR_mission_minutes!L$2:L$43,MATCH($A96,SR_mission_minutes!$A$2:$A$43)),"-")</f>
        <v>-</v>
      </c>
      <c r="M96" s="116" t="str">
        <f>IFERROR(INDEX(lifespans_all!M$80:M$126,MATCH($A96,lifespans_all!$A$80:$A$126,0))*INDEX(SR_mission_minutes!M$2:M$43,MATCH($A96,SR_mission_minutes!$A$2:$A$43)),"-")</f>
        <v>-</v>
      </c>
      <c r="N96" s="116" t="str">
        <f>IFERROR(INDEX(lifespans_all!N$80:N$126,MATCH($A96,lifespans_all!$A$80:$A$126,0))*INDEX(SR_mission_minutes!N$2:N$43,MATCH($A96,SR_mission_minutes!$A$2:$A$43)),"-")</f>
        <v>-</v>
      </c>
      <c r="O96" s="116" t="str">
        <f>IFERROR(INDEX(lifespans_all!O$80:O$126,MATCH($A96,lifespans_all!$A$80:$A$126,0))*INDEX(SR_mission_minutes!O$2:O$43,MATCH($A96,SR_mission_minutes!$A$2:$A$43)),"-")</f>
        <v>-</v>
      </c>
      <c r="P96" s="116" t="str">
        <f>IFERROR(INDEX(lifespans_all!P$80:P$126,MATCH($A96,lifespans_all!$A$80:$A$126,0))*INDEX(SR_mission_minutes!P$2:P$43,MATCH($A96,SR_mission_minutes!$A$2:$A$43)),"-")</f>
        <v>-</v>
      </c>
      <c r="Q96" s="116" t="str">
        <f>IFERROR(INDEX(lifespans_all!Q$80:Q$126,MATCH($A96,lifespans_all!$A$80:$A$126,0))*INDEX(SR_mission_minutes!Q$2:Q$43,MATCH($A96,SR_mission_minutes!$A$2:$A$43)),"-")</f>
        <v>-</v>
      </c>
      <c r="R96" s="116" t="str">
        <f>IFERROR(INDEX(lifespans_all!R$80:R$126,MATCH($A96,lifespans_all!$A$80:$A$126,0))*INDEX(SR_mission_minutes!R$2:R$43,MATCH($A96,SR_mission_minutes!$A$2:$A$43)),"-")</f>
        <v>-</v>
      </c>
      <c r="S96" s="116" t="str">
        <f>IFERROR(INDEX(lifespans_all!S$80:S$126,MATCH($A96,lifespans_all!$A$80:$A$126,0))*INDEX(SR_mission_minutes!S$2:S$43,MATCH($A96,SR_mission_minutes!$A$2:$A$43)),"-")</f>
        <v>-</v>
      </c>
      <c r="T96" s="116" t="str">
        <f>IFERROR(INDEX(lifespans_all!T$80:T$126,MATCH($A96,lifespans_all!$A$80:$A$126,0))*INDEX(SR_mission_minutes!T$2:T$43,MATCH($A96,SR_mission_minutes!$A$2:$A$43)),"-")</f>
        <v>-</v>
      </c>
      <c r="U96" s="116" t="str">
        <f>IFERROR(INDEX(lifespans_all!U$80:U$126,MATCH($A96,lifespans_all!$A$80:$A$126,0))*INDEX(SR_mission_minutes!U$2:U$43,MATCH($A96,SR_mission_minutes!$A$2:$A$43)),"-")</f>
        <v>-</v>
      </c>
      <c r="V96" s="116" t="str">
        <f>IFERROR(INDEX(lifespans_all!V$80:V$126,MATCH($A96,lifespans_all!$A$80:$A$126,0))*INDEX(SR_mission_minutes!V$2:V$43,MATCH($A96,SR_mission_minutes!$A$2:$A$43)),"-")</f>
        <v>-</v>
      </c>
      <c r="W96" s="116" t="str">
        <f>IFERROR(INDEX(lifespans_all!W$80:W$126,MATCH($A96,lifespans_all!$A$80:$A$126,0))*INDEX(SR_mission_minutes!W$2:W$43,MATCH($A96,SR_mission_minutes!$A$2:$A$43)),"-")</f>
        <v>-</v>
      </c>
    </row>
    <row r="97" spans="1:23" x14ac:dyDescent="0.25">
      <c r="A97" s="44" t="s">
        <v>136</v>
      </c>
      <c r="B97" s="44" t="s">
        <v>55</v>
      </c>
      <c r="C97" s="122"/>
      <c r="D97" s="116" t="str">
        <f>IFERROR(INDEX(lifespans_all!D$80:D$126,MATCH($A97,lifespans_all!$A$80:$A$126,0))*INDEX(SR_mission_minutes!D$2:D$43,MATCH($A97,SR_mission_minutes!$A$2:$A$43)),"-")</f>
        <v>-</v>
      </c>
      <c r="E97" s="116" t="str">
        <f>IFERROR(INDEX(lifespans_all!E$80:E$126,MATCH($A97,lifespans_all!$A$80:$A$126,0))*INDEX(SR_mission_minutes!E$2:E$43,MATCH($A97,SR_mission_minutes!$A$2:$A$43)),"-")</f>
        <v>-</v>
      </c>
      <c r="F97" s="116" t="str">
        <f>IFERROR(INDEX(lifespans_all!F$80:F$126,MATCH($A97,lifespans_all!$A$80:$A$126,0))*INDEX(SR_mission_minutes!F$2:F$43,MATCH($A97,SR_mission_minutes!$A$2:$A$43)),"-")</f>
        <v>-</v>
      </c>
      <c r="G97" s="116" t="str">
        <f>IFERROR(INDEX(lifespans_all!G$80:G$126,MATCH($A97,lifespans_all!$A$80:$A$126,0))*INDEX(SR_mission_minutes!G$2:G$43,MATCH($A97,SR_mission_minutes!$A$2:$A$43)),"-")</f>
        <v>-</v>
      </c>
      <c r="H97" s="116" t="str">
        <f>IFERROR(INDEX(lifespans_all!H$80:H$126,MATCH($A97,lifespans_all!$A$80:$A$126,0))*INDEX(SR_mission_minutes!H$2:H$43,MATCH($A97,SR_mission_minutes!$A$2:$A$43)),"-")</f>
        <v>-</v>
      </c>
      <c r="I97" s="116" t="str">
        <f>IFERROR(INDEX(lifespans_all!I$80:I$126,MATCH($A97,lifespans_all!$A$80:$A$126,0))*INDEX(SR_mission_minutes!I$2:I$43,MATCH($A97,SR_mission_minutes!$A$2:$A$43)),"-")</f>
        <v>-</v>
      </c>
      <c r="J97" s="116" t="str">
        <f>IFERROR(INDEX(lifespans_all!J$80:J$126,MATCH($A97,lifespans_all!$A$80:$A$126,0))*INDEX(SR_mission_minutes!J$2:J$43,MATCH($A97,SR_mission_minutes!$A$2:$A$43)),"-")</f>
        <v>-</v>
      </c>
      <c r="K97" s="116" t="str">
        <f>IFERROR(INDEX(lifespans_all!K$80:K$126,MATCH($A97,lifespans_all!$A$80:$A$126,0))*INDEX(SR_mission_minutes!K$2:K$43,MATCH($A97,SR_mission_minutes!$A$2:$A$43)),"-")</f>
        <v>-</v>
      </c>
      <c r="L97" s="116" t="str">
        <f>IFERROR(INDEX(lifespans_all!L$80:L$126,MATCH($A97,lifespans_all!$A$80:$A$126,0))*INDEX(SR_mission_minutes!L$2:L$43,MATCH($A97,SR_mission_minutes!$A$2:$A$43)),"-")</f>
        <v>-</v>
      </c>
      <c r="M97" s="116" t="str">
        <f>IFERROR(INDEX(lifespans_all!M$80:M$126,MATCH($A97,lifespans_all!$A$80:$A$126,0))*INDEX(SR_mission_minutes!M$2:M$43,MATCH($A97,SR_mission_minutes!$A$2:$A$43)),"-")</f>
        <v>-</v>
      </c>
      <c r="N97" s="116" t="str">
        <f>IFERROR(INDEX(lifespans_all!N$80:N$126,MATCH($A97,lifespans_all!$A$80:$A$126,0))*INDEX(SR_mission_minutes!N$2:N$43,MATCH($A97,SR_mission_minutes!$A$2:$A$43)),"-")</f>
        <v>-</v>
      </c>
      <c r="O97" s="116" t="str">
        <f>IFERROR(INDEX(lifespans_all!O$80:O$126,MATCH($A97,lifespans_all!$A$80:$A$126,0))*INDEX(SR_mission_minutes!O$2:O$43,MATCH($A97,SR_mission_minutes!$A$2:$A$43)),"-")</f>
        <v>-</v>
      </c>
      <c r="P97" s="116" t="str">
        <f>IFERROR(INDEX(lifespans_all!P$80:P$126,MATCH($A97,lifespans_all!$A$80:$A$126,0))*INDEX(SR_mission_minutes!P$2:P$43,MATCH($A97,SR_mission_minutes!$A$2:$A$43)),"-")</f>
        <v>-</v>
      </c>
      <c r="Q97" s="116" t="str">
        <f>IFERROR(INDEX(lifespans_all!Q$80:Q$126,MATCH($A97,lifespans_all!$A$80:$A$126,0))*INDEX(SR_mission_minutes!Q$2:Q$43,MATCH($A97,SR_mission_minutes!$A$2:$A$43)),"-")</f>
        <v>-</v>
      </c>
      <c r="R97" s="116" t="str">
        <f>IFERROR(INDEX(lifespans_all!R$80:R$126,MATCH($A97,lifespans_all!$A$80:$A$126,0))*INDEX(SR_mission_minutes!R$2:R$43,MATCH($A97,SR_mission_minutes!$A$2:$A$43)),"-")</f>
        <v>-</v>
      </c>
      <c r="S97" s="116" t="str">
        <f>IFERROR(INDEX(lifespans_all!S$80:S$126,MATCH($A97,lifespans_all!$A$80:$A$126,0))*INDEX(SR_mission_minutes!S$2:S$43,MATCH($A97,SR_mission_minutes!$A$2:$A$43)),"-")</f>
        <v>-</v>
      </c>
      <c r="T97" s="116" t="str">
        <f>IFERROR(INDEX(lifespans_all!T$80:T$126,MATCH($A97,lifespans_all!$A$80:$A$126,0))*INDEX(SR_mission_minutes!T$2:T$43,MATCH($A97,SR_mission_minutes!$A$2:$A$43)),"-")</f>
        <v>-</v>
      </c>
      <c r="U97" s="116" t="str">
        <f>IFERROR(INDEX(lifespans_all!U$80:U$126,MATCH($A97,lifespans_all!$A$80:$A$126,0))*INDEX(SR_mission_minutes!U$2:U$43,MATCH($A97,SR_mission_minutes!$A$2:$A$43)),"-")</f>
        <v>-</v>
      </c>
      <c r="V97" s="116" t="str">
        <f>IFERROR(INDEX(lifespans_all!V$80:V$126,MATCH($A97,lifespans_all!$A$80:$A$126,0))*INDEX(SR_mission_minutes!V$2:V$43,MATCH($A97,SR_mission_minutes!$A$2:$A$43)),"-")</f>
        <v>-</v>
      </c>
      <c r="W97" s="116" t="str">
        <f>IFERROR(INDEX(lifespans_all!W$80:W$126,MATCH($A97,lifespans_all!$A$80:$A$126,0))*INDEX(SR_mission_minutes!W$2:W$43,MATCH($A97,SR_mission_minutes!$A$2:$A$43)),"-")</f>
        <v>-</v>
      </c>
    </row>
    <row r="98" spans="1:23" x14ac:dyDescent="0.25">
      <c r="A98" s="44" t="s">
        <v>137</v>
      </c>
      <c r="B98" s="44" t="s">
        <v>55</v>
      </c>
      <c r="C98" s="122"/>
      <c r="D98" s="116" t="str">
        <f>IFERROR(INDEX(lifespans_all!D$80:D$126,MATCH($A98,lifespans_all!$A$80:$A$126,0))*INDEX(SR_mission_minutes!D$2:D$43,MATCH($A98,SR_mission_minutes!$A$2:$A$43)),"-")</f>
        <v>-</v>
      </c>
      <c r="E98" s="116" t="str">
        <f>IFERROR(INDEX(lifespans_all!E$80:E$126,MATCH($A98,lifespans_all!$A$80:$A$126,0))*INDEX(SR_mission_minutes!E$2:E$43,MATCH($A98,SR_mission_minutes!$A$2:$A$43)),"-")</f>
        <v>-</v>
      </c>
      <c r="F98" s="116" t="str">
        <f>IFERROR(INDEX(lifespans_all!F$80:F$126,MATCH($A98,lifespans_all!$A$80:$A$126,0))*INDEX(SR_mission_minutes!F$2:F$43,MATCH($A98,SR_mission_minutes!$A$2:$A$43)),"-")</f>
        <v>-</v>
      </c>
      <c r="G98" s="116" t="str">
        <f>IFERROR(INDEX(lifespans_all!G$80:G$126,MATCH($A98,lifespans_all!$A$80:$A$126,0))*INDEX(SR_mission_minutes!G$2:G$43,MATCH($A98,SR_mission_minutes!$A$2:$A$43)),"-")</f>
        <v>-</v>
      </c>
      <c r="H98" s="116" t="str">
        <f>IFERROR(INDEX(lifespans_all!H$80:H$126,MATCH($A98,lifespans_all!$A$80:$A$126,0))*INDEX(SR_mission_minutes!H$2:H$43,MATCH($A98,SR_mission_minutes!$A$2:$A$43)),"-")</f>
        <v>-</v>
      </c>
      <c r="I98" s="116" t="str">
        <f>IFERROR(INDEX(lifespans_all!I$80:I$126,MATCH($A98,lifespans_all!$A$80:$A$126,0))*INDEX(SR_mission_minutes!I$2:I$43,MATCH($A98,SR_mission_minutes!$A$2:$A$43)),"-")</f>
        <v>-</v>
      </c>
      <c r="J98" s="116" t="str">
        <f>IFERROR(INDEX(lifespans_all!J$80:J$126,MATCH($A98,lifespans_all!$A$80:$A$126,0))*INDEX(SR_mission_minutes!J$2:J$43,MATCH($A98,SR_mission_minutes!$A$2:$A$43)),"-")</f>
        <v>-</v>
      </c>
      <c r="K98" s="116" t="str">
        <f>IFERROR(INDEX(lifespans_all!K$80:K$126,MATCH($A98,lifespans_all!$A$80:$A$126,0))*INDEX(SR_mission_minutes!K$2:K$43,MATCH($A98,SR_mission_minutes!$A$2:$A$43)),"-")</f>
        <v>-</v>
      </c>
      <c r="L98" s="116" t="str">
        <f>IFERROR(INDEX(lifespans_all!L$80:L$126,MATCH($A98,lifespans_all!$A$80:$A$126,0))*INDEX(SR_mission_minutes!L$2:L$43,MATCH($A98,SR_mission_minutes!$A$2:$A$43)),"-")</f>
        <v>-</v>
      </c>
      <c r="M98" s="116" t="str">
        <f>IFERROR(INDEX(lifespans_all!M$80:M$126,MATCH($A98,lifespans_all!$A$80:$A$126,0))*INDEX(SR_mission_minutes!M$2:M$43,MATCH($A98,SR_mission_minutes!$A$2:$A$43)),"-")</f>
        <v>-</v>
      </c>
      <c r="N98" s="116" t="str">
        <f>IFERROR(INDEX(lifespans_all!N$80:N$126,MATCH($A98,lifespans_all!$A$80:$A$126,0))*INDEX(SR_mission_minutes!N$2:N$43,MATCH($A98,SR_mission_minutes!$A$2:$A$43)),"-")</f>
        <v>-</v>
      </c>
      <c r="O98" s="116" t="str">
        <f>IFERROR(INDEX(lifespans_all!O$80:O$126,MATCH($A98,lifespans_all!$A$80:$A$126,0))*INDEX(SR_mission_minutes!O$2:O$43,MATCH($A98,SR_mission_minutes!$A$2:$A$43)),"-")</f>
        <v>-</v>
      </c>
      <c r="P98" s="116" t="str">
        <f>IFERROR(INDEX(lifespans_all!P$80:P$126,MATCH($A98,lifespans_all!$A$80:$A$126,0))*INDEX(SR_mission_minutes!P$2:P$43,MATCH($A98,SR_mission_minutes!$A$2:$A$43)),"-")</f>
        <v>-</v>
      </c>
      <c r="Q98" s="116" t="str">
        <f>IFERROR(INDEX(lifespans_all!Q$80:Q$126,MATCH($A98,lifespans_all!$A$80:$A$126,0))*INDEX(SR_mission_minutes!Q$2:Q$43,MATCH($A98,SR_mission_minutes!$A$2:$A$43)),"-")</f>
        <v>-</v>
      </c>
      <c r="R98" s="116" t="str">
        <f>IFERROR(INDEX(lifespans_all!R$80:R$126,MATCH($A98,lifespans_all!$A$80:$A$126,0))*INDEX(SR_mission_minutes!R$2:R$43,MATCH($A98,SR_mission_minutes!$A$2:$A$43)),"-")</f>
        <v>-</v>
      </c>
      <c r="S98" s="116" t="str">
        <f>IFERROR(INDEX(lifespans_all!S$80:S$126,MATCH($A98,lifespans_all!$A$80:$A$126,0))*INDEX(SR_mission_minutes!S$2:S$43,MATCH($A98,SR_mission_minutes!$A$2:$A$43)),"-")</f>
        <v>-</v>
      </c>
      <c r="T98" s="116" t="str">
        <f>IFERROR(INDEX(lifespans_all!T$80:T$126,MATCH($A98,lifespans_all!$A$80:$A$126,0))*INDEX(SR_mission_minutes!T$2:T$43,MATCH($A98,SR_mission_minutes!$A$2:$A$43)),"-")</f>
        <v>-</v>
      </c>
      <c r="U98" s="116" t="str">
        <f>IFERROR(INDEX(lifespans_all!U$80:U$126,MATCH($A98,lifespans_all!$A$80:$A$126,0))*INDEX(SR_mission_minutes!U$2:U$43,MATCH($A98,SR_mission_minutes!$A$2:$A$43)),"-")</f>
        <v>-</v>
      </c>
      <c r="V98" s="116" t="str">
        <f>IFERROR(INDEX(lifespans_all!V$80:V$126,MATCH($A98,lifespans_all!$A$80:$A$126,0))*INDEX(SR_mission_minutes!V$2:V$43,MATCH($A98,SR_mission_minutes!$A$2:$A$43)),"-")</f>
        <v>-</v>
      </c>
      <c r="W98" s="116" t="str">
        <f>IFERROR(INDEX(lifespans_all!W$80:W$126,MATCH($A98,lifespans_all!$A$80:$A$126,0))*INDEX(SR_mission_minutes!W$2:W$43,MATCH($A98,SR_mission_minutes!$A$2:$A$43)),"-")</f>
        <v>-</v>
      </c>
    </row>
    <row r="99" spans="1:23" x14ac:dyDescent="0.25">
      <c r="A99" s="44" t="s">
        <v>42</v>
      </c>
      <c r="B99" s="44" t="s">
        <v>60</v>
      </c>
      <c r="C99" s="122"/>
      <c r="D99" s="116">
        <f>IFERROR(INDEX(lifespans_all!D$80:D$126,MATCH($A99,lifespans_all!$A$80:$A$126,0))*INDEX(SR_mission_minutes!D$2:D$43,MATCH($A99,SR_mission_minutes!$A$2:$A$43)),"-")</f>
        <v>33739.333333333336</v>
      </c>
      <c r="E99" s="116">
        <f>IFERROR(INDEX(lifespans_all!E$80:E$126,MATCH($A99,lifespans_all!$A$80:$A$126,0))*INDEX(SR_mission_minutes!E$2:E$43,MATCH($A99,SR_mission_minutes!$A$2:$A$43)),"-")</f>
        <v>0</v>
      </c>
      <c r="F99" s="116">
        <f>IFERROR(INDEX(lifespans_all!F$80:F$126,MATCH($A99,lifespans_all!$A$80:$A$126,0))*INDEX(SR_mission_minutes!F$2:F$43,MATCH($A99,SR_mission_minutes!$A$2:$A$43)),"-")</f>
        <v>0</v>
      </c>
      <c r="G99" s="116">
        <f>IFERROR(INDEX(lifespans_all!G$80:G$126,MATCH($A99,lifespans_all!$A$80:$A$126,0))*INDEX(SR_mission_minutes!G$2:G$43,MATCH($A99,SR_mission_minutes!$A$2:$A$43)),"-")</f>
        <v>0</v>
      </c>
      <c r="H99" s="116">
        <f>IFERROR(INDEX(lifespans_all!H$80:H$126,MATCH($A99,lifespans_all!$A$80:$A$126,0))*INDEX(SR_mission_minutes!H$2:H$43,MATCH($A99,SR_mission_minutes!$A$2:$A$43)),"-")</f>
        <v>0</v>
      </c>
      <c r="I99" s="116">
        <f>IFERROR(INDEX(lifespans_all!I$80:I$126,MATCH($A99,lifespans_all!$A$80:$A$126,0))*INDEX(SR_mission_minutes!I$2:I$43,MATCH($A99,SR_mission_minutes!$A$2:$A$43)),"-")</f>
        <v>0</v>
      </c>
      <c r="J99" s="116">
        <f>IFERROR(INDEX(lifespans_all!J$80:J$126,MATCH($A99,lifespans_all!$A$80:$A$126,0))*INDEX(SR_mission_minutes!J$2:J$43,MATCH($A99,SR_mission_minutes!$A$2:$A$43)),"-")</f>
        <v>0</v>
      </c>
      <c r="K99" s="116">
        <f>IFERROR(INDEX(lifespans_all!K$80:K$126,MATCH($A99,lifespans_all!$A$80:$A$126,0))*INDEX(SR_mission_minutes!K$2:K$43,MATCH($A99,SR_mission_minutes!$A$2:$A$43)),"-")</f>
        <v>0</v>
      </c>
      <c r="L99" s="116">
        <f>IFERROR(INDEX(lifespans_all!L$80:L$126,MATCH($A99,lifespans_all!$A$80:$A$126,0))*INDEX(SR_mission_minutes!L$2:L$43,MATCH($A99,SR_mission_minutes!$A$2:$A$43)),"-")</f>
        <v>0</v>
      </c>
      <c r="M99" s="116">
        <f>IFERROR(INDEX(lifespans_all!M$80:M$126,MATCH($A99,lifespans_all!$A$80:$A$126,0))*INDEX(SR_mission_minutes!M$2:M$43,MATCH($A99,SR_mission_minutes!$A$2:$A$43)),"-")</f>
        <v>0</v>
      </c>
      <c r="N99" s="116">
        <f>IFERROR(INDEX(lifespans_all!N$80:N$126,MATCH($A99,lifespans_all!$A$80:$A$126,0))*INDEX(SR_mission_minutes!N$2:N$43,MATCH($A99,SR_mission_minutes!$A$2:$A$43)),"-")</f>
        <v>0</v>
      </c>
      <c r="O99" s="116">
        <f>IFERROR(INDEX(lifespans_all!O$80:O$126,MATCH($A99,lifespans_all!$A$80:$A$126,0))*INDEX(SR_mission_minutes!O$2:O$43,MATCH($A99,SR_mission_minutes!$A$2:$A$43)),"-")</f>
        <v>0</v>
      </c>
      <c r="P99" s="116">
        <f>IFERROR(INDEX(lifespans_all!P$80:P$126,MATCH($A99,lifespans_all!$A$80:$A$126,0))*INDEX(SR_mission_minutes!P$2:P$43,MATCH($A99,SR_mission_minutes!$A$2:$A$43)),"-")</f>
        <v>0</v>
      </c>
      <c r="Q99" s="116">
        <f>IFERROR(INDEX(lifespans_all!Q$80:Q$126,MATCH($A99,lifespans_all!$A$80:$A$126,0))*INDEX(SR_mission_minutes!Q$2:Q$43,MATCH($A99,SR_mission_minutes!$A$2:$A$43)),"-")</f>
        <v>0</v>
      </c>
      <c r="R99" s="116">
        <f>IFERROR(INDEX(lifespans_all!R$80:R$126,MATCH($A99,lifespans_all!$A$80:$A$126,0))*INDEX(SR_mission_minutes!R$2:R$43,MATCH($A99,SR_mission_minutes!$A$2:$A$43)),"-")</f>
        <v>0</v>
      </c>
      <c r="S99" s="116">
        <f>IFERROR(INDEX(lifespans_all!S$80:S$126,MATCH($A99,lifespans_all!$A$80:$A$126,0))*INDEX(SR_mission_minutes!S$2:S$43,MATCH($A99,SR_mission_minutes!$A$2:$A$43)),"-")</f>
        <v>0</v>
      </c>
      <c r="T99" s="116">
        <f>IFERROR(INDEX(lifespans_all!T$80:T$126,MATCH($A99,lifespans_all!$A$80:$A$126,0))*INDEX(SR_mission_minutes!T$2:T$43,MATCH($A99,SR_mission_minutes!$A$2:$A$43)),"-")</f>
        <v>0</v>
      </c>
      <c r="U99" s="116">
        <f>IFERROR(INDEX(lifespans_all!U$80:U$126,MATCH($A99,lifespans_all!$A$80:$A$126,0))*INDEX(SR_mission_minutes!U$2:U$43,MATCH($A99,SR_mission_minutes!$A$2:$A$43)),"-")</f>
        <v>0</v>
      </c>
      <c r="V99" s="116">
        <f>IFERROR(INDEX(lifespans_all!V$80:V$126,MATCH($A99,lifespans_all!$A$80:$A$126,0))*INDEX(SR_mission_minutes!V$2:V$43,MATCH($A99,SR_mission_minutes!$A$2:$A$43)),"-")</f>
        <v>0</v>
      </c>
      <c r="W99" s="116">
        <f>IFERROR(INDEX(lifespans_all!W$80:W$126,MATCH($A99,lifespans_all!$A$80:$A$126,0))*INDEX(SR_mission_minutes!W$2:W$43,MATCH($A99,SR_mission_minutes!$A$2:$A$43)),"-")</f>
        <v>0</v>
      </c>
    </row>
    <row r="100" spans="1:23" x14ac:dyDescent="0.25">
      <c r="A100" s="44" t="s">
        <v>43</v>
      </c>
      <c r="B100" s="44" t="s">
        <v>56</v>
      </c>
      <c r="C100" s="122"/>
      <c r="D100" s="116">
        <f>IFERROR(INDEX(lifespans_all!D$80:D$126,MATCH($A100,lifespans_all!$A$80:$A$126,0))*INDEX(SR_mission_minutes!D$2:D$43,MATCH($A100,SR_mission_minutes!$A$2:$A$43)),"-")</f>
        <v>66700.388888888891</v>
      </c>
      <c r="E100" s="116">
        <f>IFERROR(INDEX(lifespans_all!E$80:E$126,MATCH($A100,lifespans_all!$A$80:$A$126,0))*INDEX(SR_mission_minutes!E$2:E$43,MATCH($A100,SR_mission_minutes!$A$2:$A$43)),"-")</f>
        <v>0</v>
      </c>
      <c r="F100" s="116">
        <f>IFERROR(INDEX(lifespans_all!F$80:F$126,MATCH($A100,lifespans_all!$A$80:$A$126,0))*INDEX(SR_mission_minutes!F$2:F$43,MATCH($A100,SR_mission_minutes!$A$2:$A$43)),"-")</f>
        <v>0</v>
      </c>
      <c r="G100" s="116">
        <f>IFERROR(INDEX(lifespans_all!G$80:G$126,MATCH($A100,lifespans_all!$A$80:$A$126,0))*INDEX(SR_mission_minutes!G$2:G$43,MATCH($A100,SR_mission_minutes!$A$2:$A$43)),"-")</f>
        <v>0</v>
      </c>
      <c r="H100" s="116">
        <f>IFERROR(INDEX(lifespans_all!H$80:H$126,MATCH($A100,lifespans_all!$A$80:$A$126,0))*INDEX(SR_mission_minutes!H$2:H$43,MATCH($A100,SR_mission_minutes!$A$2:$A$43)),"-")</f>
        <v>0</v>
      </c>
      <c r="I100" s="116">
        <f>IFERROR(INDEX(lifespans_all!I$80:I$126,MATCH($A100,lifespans_all!$A$80:$A$126,0))*INDEX(SR_mission_minutes!I$2:I$43,MATCH($A100,SR_mission_minutes!$A$2:$A$43)),"-")</f>
        <v>0</v>
      </c>
      <c r="J100" s="116">
        <f>IFERROR(INDEX(lifespans_all!J$80:J$126,MATCH($A100,lifespans_all!$A$80:$A$126,0))*INDEX(SR_mission_minutes!J$2:J$43,MATCH($A100,SR_mission_minutes!$A$2:$A$43)),"-")</f>
        <v>0</v>
      </c>
      <c r="K100" s="116">
        <f>IFERROR(INDEX(lifespans_all!K$80:K$126,MATCH($A100,lifespans_all!$A$80:$A$126,0))*INDEX(SR_mission_minutes!K$2:K$43,MATCH($A100,SR_mission_minutes!$A$2:$A$43)),"-")</f>
        <v>0</v>
      </c>
      <c r="L100" s="116">
        <f>IFERROR(INDEX(lifespans_all!L$80:L$126,MATCH($A100,lifespans_all!$A$80:$A$126,0))*INDEX(SR_mission_minutes!L$2:L$43,MATCH($A100,SR_mission_minutes!$A$2:$A$43)),"-")</f>
        <v>0</v>
      </c>
      <c r="M100" s="116">
        <f>IFERROR(INDEX(lifespans_all!M$80:M$126,MATCH($A100,lifespans_all!$A$80:$A$126,0))*INDEX(SR_mission_minutes!M$2:M$43,MATCH($A100,SR_mission_minutes!$A$2:$A$43)),"-")</f>
        <v>0</v>
      </c>
      <c r="N100" s="116">
        <f>IFERROR(INDEX(lifespans_all!N$80:N$126,MATCH($A100,lifespans_all!$A$80:$A$126,0))*INDEX(SR_mission_minutes!N$2:N$43,MATCH($A100,SR_mission_minutes!$A$2:$A$43)),"-")</f>
        <v>0</v>
      </c>
      <c r="O100" s="116">
        <f>IFERROR(INDEX(lifespans_all!O$80:O$126,MATCH($A100,lifespans_all!$A$80:$A$126,0))*INDEX(SR_mission_minutes!O$2:O$43,MATCH($A100,SR_mission_minutes!$A$2:$A$43)),"-")</f>
        <v>0</v>
      </c>
      <c r="P100" s="116">
        <f>IFERROR(INDEX(lifespans_all!P$80:P$126,MATCH($A100,lifespans_all!$A$80:$A$126,0))*INDEX(SR_mission_minutes!P$2:P$43,MATCH($A100,SR_mission_minutes!$A$2:$A$43)),"-")</f>
        <v>0</v>
      </c>
      <c r="Q100" s="116">
        <f>IFERROR(INDEX(lifespans_all!Q$80:Q$126,MATCH($A100,lifespans_all!$A$80:$A$126,0))*INDEX(SR_mission_minutes!Q$2:Q$43,MATCH($A100,SR_mission_minutes!$A$2:$A$43)),"-")</f>
        <v>0</v>
      </c>
      <c r="R100" s="116">
        <f>IFERROR(INDEX(lifespans_all!R$80:R$126,MATCH($A100,lifespans_all!$A$80:$A$126,0))*INDEX(SR_mission_minutes!R$2:R$43,MATCH($A100,SR_mission_minutes!$A$2:$A$43)),"-")</f>
        <v>0</v>
      </c>
      <c r="S100" s="116">
        <f>IFERROR(INDEX(lifespans_all!S$80:S$126,MATCH($A100,lifespans_all!$A$80:$A$126,0))*INDEX(SR_mission_minutes!S$2:S$43,MATCH($A100,SR_mission_minutes!$A$2:$A$43)),"-")</f>
        <v>0</v>
      </c>
      <c r="T100" s="116">
        <f>IFERROR(INDEX(lifespans_all!T$80:T$126,MATCH($A100,lifespans_all!$A$80:$A$126,0))*INDEX(SR_mission_minutes!T$2:T$43,MATCH($A100,SR_mission_minutes!$A$2:$A$43)),"-")</f>
        <v>0</v>
      </c>
      <c r="U100" s="116">
        <f>IFERROR(INDEX(lifespans_all!U$80:U$126,MATCH($A100,lifespans_all!$A$80:$A$126,0))*INDEX(SR_mission_minutes!U$2:U$43,MATCH($A100,SR_mission_minutes!$A$2:$A$43)),"-")</f>
        <v>0</v>
      </c>
      <c r="V100" s="116">
        <f>IFERROR(INDEX(lifespans_all!V$80:V$126,MATCH($A100,lifespans_all!$A$80:$A$126,0))*INDEX(SR_mission_minutes!V$2:V$43,MATCH($A100,SR_mission_minutes!$A$2:$A$43)),"-")</f>
        <v>0</v>
      </c>
      <c r="W100" s="116">
        <f>IFERROR(INDEX(lifespans_all!W$80:W$126,MATCH($A100,lifespans_all!$A$80:$A$126,0))*INDEX(SR_mission_minutes!W$2:W$43,MATCH($A100,SR_mission_minutes!$A$2:$A$43)),"-")</f>
        <v>0</v>
      </c>
    </row>
    <row r="101" spans="1:23" x14ac:dyDescent="0.25">
      <c r="A101" s="44" t="s">
        <v>77</v>
      </c>
      <c r="B101" s="44" t="s">
        <v>56</v>
      </c>
      <c r="C101" s="122"/>
      <c r="D101" s="116">
        <f>IFERROR(INDEX(lifespans_all!D$80:D$126,MATCH($A101,lifespans_all!$A$80:$A$126,0))*INDEX(SR_mission_minutes!D$2:D$43,MATCH($A101,SR_mission_minutes!$A$2:$A$43)),"-")</f>
        <v>66700.388888888891</v>
      </c>
      <c r="E101" s="116">
        <f>IFERROR(INDEX(lifespans_all!E$80:E$126,MATCH($A101,lifespans_all!$A$80:$A$126,0))*INDEX(SR_mission_minutes!E$2:E$43,MATCH($A101,SR_mission_minutes!$A$2:$A$43)),"-")</f>
        <v>66700.388888888891</v>
      </c>
      <c r="F101" s="116">
        <f>IFERROR(INDEX(lifespans_all!F$80:F$126,MATCH($A101,lifespans_all!$A$80:$A$126,0))*INDEX(SR_mission_minutes!F$2:F$43,MATCH($A101,SR_mission_minutes!$A$2:$A$43)),"-")</f>
        <v>66700.388888888891</v>
      </c>
      <c r="G101" s="116">
        <f>IFERROR(INDEX(lifespans_all!G$80:G$126,MATCH($A101,lifespans_all!$A$80:$A$126,0))*INDEX(SR_mission_minutes!G$2:G$43,MATCH($A101,SR_mission_minutes!$A$2:$A$43)),"-")</f>
        <v>66700.388888888891</v>
      </c>
      <c r="H101" s="116">
        <f>IFERROR(INDEX(lifespans_all!H$80:H$126,MATCH($A101,lifespans_all!$A$80:$A$126,0))*INDEX(SR_mission_minutes!H$2:H$43,MATCH($A101,SR_mission_minutes!$A$2:$A$43)),"-")</f>
        <v>66700.388888888891</v>
      </c>
      <c r="I101" s="116">
        <f>IFERROR(INDEX(lifespans_all!I$80:I$126,MATCH($A101,lifespans_all!$A$80:$A$126,0))*INDEX(SR_mission_minutes!I$2:I$43,MATCH($A101,SR_mission_minutes!$A$2:$A$43)),"-")</f>
        <v>0</v>
      </c>
      <c r="J101" s="116">
        <f>IFERROR(INDEX(lifespans_all!J$80:J$126,MATCH($A101,lifespans_all!$A$80:$A$126,0))*INDEX(SR_mission_minutes!J$2:J$43,MATCH($A101,SR_mission_minutes!$A$2:$A$43)),"-")</f>
        <v>0</v>
      </c>
      <c r="K101" s="116">
        <f>IFERROR(INDEX(lifespans_all!K$80:K$126,MATCH($A101,lifespans_all!$A$80:$A$126,0))*INDEX(SR_mission_minutes!K$2:K$43,MATCH($A101,SR_mission_minutes!$A$2:$A$43)),"-")</f>
        <v>0</v>
      </c>
      <c r="L101" s="116">
        <f>IFERROR(INDEX(lifespans_all!L$80:L$126,MATCH($A101,lifespans_all!$A$80:$A$126,0))*INDEX(SR_mission_minutes!L$2:L$43,MATCH($A101,SR_mission_minutes!$A$2:$A$43)),"-")</f>
        <v>0</v>
      </c>
      <c r="M101" s="116">
        <f>IFERROR(INDEX(lifespans_all!M$80:M$126,MATCH($A101,lifespans_all!$A$80:$A$126,0))*INDEX(SR_mission_minutes!M$2:M$43,MATCH($A101,SR_mission_minutes!$A$2:$A$43)),"-")</f>
        <v>0</v>
      </c>
      <c r="N101" s="116">
        <f>IFERROR(INDEX(lifespans_all!N$80:N$126,MATCH($A101,lifespans_all!$A$80:$A$126,0))*INDEX(SR_mission_minutes!N$2:N$43,MATCH($A101,SR_mission_minutes!$A$2:$A$43)),"-")</f>
        <v>0</v>
      </c>
      <c r="O101" s="116">
        <f>IFERROR(INDEX(lifespans_all!O$80:O$126,MATCH($A101,lifespans_all!$A$80:$A$126,0))*INDEX(SR_mission_minutes!O$2:O$43,MATCH($A101,SR_mission_minutes!$A$2:$A$43)),"-")</f>
        <v>0</v>
      </c>
      <c r="P101" s="116">
        <f>IFERROR(INDEX(lifespans_all!P$80:P$126,MATCH($A101,lifespans_all!$A$80:$A$126,0))*INDEX(SR_mission_minutes!P$2:P$43,MATCH($A101,SR_mission_minutes!$A$2:$A$43)),"-")</f>
        <v>0</v>
      </c>
      <c r="Q101" s="116">
        <f>IFERROR(INDEX(lifespans_all!Q$80:Q$126,MATCH($A101,lifespans_all!$A$80:$A$126,0))*INDEX(SR_mission_minutes!Q$2:Q$43,MATCH($A101,SR_mission_minutes!$A$2:$A$43)),"-")</f>
        <v>0</v>
      </c>
      <c r="R101" s="116">
        <f>IFERROR(INDEX(lifespans_all!R$80:R$126,MATCH($A101,lifespans_all!$A$80:$A$126,0))*INDEX(SR_mission_minutes!R$2:R$43,MATCH($A101,SR_mission_minutes!$A$2:$A$43)),"-")</f>
        <v>0</v>
      </c>
      <c r="S101" s="116">
        <f>IFERROR(INDEX(lifespans_all!S$80:S$126,MATCH($A101,lifespans_all!$A$80:$A$126,0))*INDEX(SR_mission_minutes!S$2:S$43,MATCH($A101,SR_mission_minutes!$A$2:$A$43)),"-")</f>
        <v>0</v>
      </c>
      <c r="T101" s="116">
        <f>IFERROR(INDEX(lifespans_all!T$80:T$126,MATCH($A101,lifespans_all!$A$80:$A$126,0))*INDEX(SR_mission_minutes!T$2:T$43,MATCH($A101,SR_mission_minutes!$A$2:$A$43)),"-")</f>
        <v>0</v>
      </c>
      <c r="U101" s="116">
        <f>IFERROR(INDEX(lifespans_all!U$80:U$126,MATCH($A101,lifespans_all!$A$80:$A$126,0))*INDEX(SR_mission_minutes!U$2:U$43,MATCH($A101,SR_mission_minutes!$A$2:$A$43)),"-")</f>
        <v>0</v>
      </c>
      <c r="V101" s="116">
        <f>IFERROR(INDEX(lifespans_all!V$80:V$126,MATCH($A101,lifespans_all!$A$80:$A$126,0))*INDEX(SR_mission_minutes!V$2:V$43,MATCH($A101,SR_mission_minutes!$A$2:$A$43)),"-")</f>
        <v>0</v>
      </c>
      <c r="W101" s="116">
        <f>IFERROR(INDEX(lifespans_all!W$80:W$126,MATCH($A101,lifespans_all!$A$80:$A$126,0))*INDEX(SR_mission_minutes!W$2:W$43,MATCH($A101,SR_mission_minutes!$A$2:$A$43)),"-")</f>
        <v>0</v>
      </c>
    </row>
    <row r="102" spans="1:23" x14ac:dyDescent="0.25">
      <c r="A102" s="44" t="s">
        <v>44</v>
      </c>
      <c r="B102" s="44" t="s">
        <v>56</v>
      </c>
      <c r="C102" s="122"/>
      <c r="D102" s="116">
        <f>IFERROR(INDEX(lifespans_all!D$80:D$126,MATCH($A102,lifespans_all!$A$80:$A$126,0))*INDEX(SR_mission_minutes!D$2:D$43,MATCH($A102,SR_mission_minutes!$A$2:$A$43)),"-")</f>
        <v>66700.388888888891</v>
      </c>
      <c r="E102" s="116">
        <f>IFERROR(INDEX(lifespans_all!E$80:E$126,MATCH($A102,lifespans_all!$A$80:$A$126,0))*INDEX(SR_mission_minutes!E$2:E$43,MATCH($A102,SR_mission_minutes!$A$2:$A$43)),"-")</f>
        <v>66700.388888888891</v>
      </c>
      <c r="F102" s="116">
        <f>IFERROR(INDEX(lifespans_all!F$80:F$126,MATCH($A102,lifespans_all!$A$80:$A$126,0))*INDEX(SR_mission_minutes!F$2:F$43,MATCH($A102,SR_mission_minutes!$A$2:$A$43)),"-")</f>
        <v>66700.388888888891</v>
      </c>
      <c r="G102" s="116">
        <f>IFERROR(INDEX(lifespans_all!G$80:G$126,MATCH($A102,lifespans_all!$A$80:$A$126,0))*INDEX(SR_mission_minutes!G$2:G$43,MATCH($A102,SR_mission_minutes!$A$2:$A$43)),"-")</f>
        <v>0</v>
      </c>
      <c r="H102" s="116">
        <f>IFERROR(INDEX(lifespans_all!H$80:H$126,MATCH($A102,lifespans_all!$A$80:$A$126,0))*INDEX(SR_mission_minutes!H$2:H$43,MATCH($A102,SR_mission_minutes!$A$2:$A$43)),"-")</f>
        <v>0</v>
      </c>
      <c r="I102" s="116">
        <f>IFERROR(INDEX(lifespans_all!I$80:I$126,MATCH($A102,lifespans_all!$A$80:$A$126,0))*INDEX(SR_mission_minutes!I$2:I$43,MATCH($A102,SR_mission_minutes!$A$2:$A$43)),"-")</f>
        <v>0</v>
      </c>
      <c r="J102" s="116">
        <f>IFERROR(INDEX(lifespans_all!J$80:J$126,MATCH($A102,lifespans_all!$A$80:$A$126,0))*INDEX(SR_mission_minutes!J$2:J$43,MATCH($A102,SR_mission_minutes!$A$2:$A$43)),"-")</f>
        <v>0</v>
      </c>
      <c r="K102" s="116">
        <f>IFERROR(INDEX(lifespans_all!K$80:K$126,MATCH($A102,lifespans_all!$A$80:$A$126,0))*INDEX(SR_mission_minutes!K$2:K$43,MATCH($A102,SR_mission_minutes!$A$2:$A$43)),"-")</f>
        <v>0</v>
      </c>
      <c r="L102" s="116">
        <f>IFERROR(INDEX(lifespans_all!L$80:L$126,MATCH($A102,lifespans_all!$A$80:$A$126,0))*INDEX(SR_mission_minutes!L$2:L$43,MATCH($A102,SR_mission_minutes!$A$2:$A$43)),"-")</f>
        <v>0</v>
      </c>
      <c r="M102" s="116">
        <f>IFERROR(INDEX(lifespans_all!M$80:M$126,MATCH($A102,lifespans_all!$A$80:$A$126,0))*INDEX(SR_mission_minutes!M$2:M$43,MATCH($A102,SR_mission_minutes!$A$2:$A$43)),"-")</f>
        <v>0</v>
      </c>
      <c r="N102" s="116">
        <f>IFERROR(INDEX(lifespans_all!N$80:N$126,MATCH($A102,lifespans_all!$A$80:$A$126,0))*INDEX(SR_mission_minutes!N$2:N$43,MATCH($A102,SR_mission_minutes!$A$2:$A$43)),"-")</f>
        <v>0</v>
      </c>
      <c r="O102" s="116">
        <f>IFERROR(INDEX(lifespans_all!O$80:O$126,MATCH($A102,lifespans_all!$A$80:$A$126,0))*INDEX(SR_mission_minutes!O$2:O$43,MATCH($A102,SR_mission_minutes!$A$2:$A$43)),"-")</f>
        <v>0</v>
      </c>
      <c r="P102" s="116">
        <f>IFERROR(INDEX(lifespans_all!P$80:P$126,MATCH($A102,lifespans_all!$A$80:$A$126,0))*INDEX(SR_mission_minutes!P$2:P$43,MATCH($A102,SR_mission_minutes!$A$2:$A$43)),"-")</f>
        <v>0</v>
      </c>
      <c r="Q102" s="116">
        <f>IFERROR(INDEX(lifespans_all!Q$80:Q$126,MATCH($A102,lifespans_all!$A$80:$A$126,0))*INDEX(SR_mission_minutes!Q$2:Q$43,MATCH($A102,SR_mission_minutes!$A$2:$A$43)),"-")</f>
        <v>0</v>
      </c>
      <c r="R102" s="116">
        <f>IFERROR(INDEX(lifespans_all!R$80:R$126,MATCH($A102,lifespans_all!$A$80:$A$126,0))*INDEX(SR_mission_minutes!R$2:R$43,MATCH($A102,SR_mission_minutes!$A$2:$A$43)),"-")</f>
        <v>0</v>
      </c>
      <c r="S102" s="116">
        <f>IFERROR(INDEX(lifespans_all!S$80:S$126,MATCH($A102,lifespans_all!$A$80:$A$126,0))*INDEX(SR_mission_minutes!S$2:S$43,MATCH($A102,SR_mission_minutes!$A$2:$A$43)),"-")</f>
        <v>0</v>
      </c>
      <c r="T102" s="116">
        <f>IFERROR(INDEX(lifespans_all!T$80:T$126,MATCH($A102,lifespans_all!$A$80:$A$126,0))*INDEX(SR_mission_minutes!T$2:T$43,MATCH($A102,SR_mission_minutes!$A$2:$A$43)),"-")</f>
        <v>0</v>
      </c>
      <c r="U102" s="116">
        <f>IFERROR(INDEX(lifespans_all!U$80:U$126,MATCH($A102,lifespans_all!$A$80:$A$126,0))*INDEX(SR_mission_minutes!U$2:U$43,MATCH($A102,SR_mission_minutes!$A$2:$A$43)),"-")</f>
        <v>0</v>
      </c>
      <c r="V102" s="116">
        <f>IFERROR(INDEX(lifespans_all!V$80:V$126,MATCH($A102,lifespans_all!$A$80:$A$126,0))*INDEX(SR_mission_minutes!V$2:V$43,MATCH($A102,SR_mission_minutes!$A$2:$A$43)),"-")</f>
        <v>0</v>
      </c>
      <c r="W102" s="116">
        <f>IFERROR(INDEX(lifespans_all!W$80:W$126,MATCH($A102,lifespans_all!$A$80:$A$126,0))*INDEX(SR_mission_minutes!W$2:W$43,MATCH($A102,SR_mission_minutes!$A$2:$A$43)),"-")</f>
        <v>0</v>
      </c>
    </row>
    <row r="103" spans="1:23" x14ac:dyDescent="0.25">
      <c r="A103" s="44" t="s">
        <v>45</v>
      </c>
      <c r="B103" s="44" t="s">
        <v>58</v>
      </c>
      <c r="C103" s="122"/>
      <c r="D103" s="116">
        <f>IFERROR(INDEX(lifespans_all!D$80:D$126,MATCH($A103,lifespans_all!$A$80:$A$126,0))*INDEX(SR_mission_minutes!D$2:D$43,MATCH($A103,SR_mission_minutes!$A$2:$A$43)),"-")</f>
        <v>114879</v>
      </c>
      <c r="E103" s="116">
        <f>IFERROR(INDEX(lifespans_all!E$80:E$126,MATCH($A103,lifespans_all!$A$80:$A$126,0))*INDEX(SR_mission_minutes!E$2:E$43,MATCH($A103,SR_mission_minutes!$A$2:$A$43)),"-")</f>
        <v>114879</v>
      </c>
      <c r="F103" s="116">
        <f>IFERROR(INDEX(lifespans_all!F$80:F$126,MATCH($A103,lifespans_all!$A$80:$A$126,0))*INDEX(SR_mission_minutes!F$2:F$43,MATCH($A103,SR_mission_minutes!$A$2:$A$43)),"-")</f>
        <v>114879</v>
      </c>
      <c r="G103" s="116">
        <f>IFERROR(INDEX(lifespans_all!G$80:G$126,MATCH($A103,lifespans_all!$A$80:$A$126,0))*INDEX(SR_mission_minutes!G$2:G$43,MATCH($A103,SR_mission_minutes!$A$2:$A$43)),"-")</f>
        <v>114879</v>
      </c>
      <c r="H103" s="116">
        <f>IFERROR(INDEX(lifespans_all!H$80:H$126,MATCH($A103,lifespans_all!$A$80:$A$126,0))*INDEX(SR_mission_minutes!H$2:H$43,MATCH($A103,SR_mission_minutes!$A$2:$A$43)),"-")</f>
        <v>114879</v>
      </c>
      <c r="I103" s="116">
        <f>IFERROR(INDEX(lifespans_all!I$80:I$126,MATCH($A103,lifespans_all!$A$80:$A$126,0))*INDEX(SR_mission_minutes!I$2:I$43,MATCH($A103,SR_mission_minutes!$A$2:$A$43)),"-")</f>
        <v>114879</v>
      </c>
      <c r="J103" s="116">
        <f>IFERROR(INDEX(lifespans_all!J$80:J$126,MATCH($A103,lifespans_all!$A$80:$A$126,0))*INDEX(SR_mission_minutes!J$2:J$43,MATCH($A103,SR_mission_minutes!$A$2:$A$43)),"-")</f>
        <v>114879</v>
      </c>
      <c r="K103" s="116">
        <f>IFERROR(INDEX(lifespans_all!K$80:K$126,MATCH($A103,lifespans_all!$A$80:$A$126,0))*INDEX(SR_mission_minutes!K$2:K$43,MATCH($A103,SR_mission_minutes!$A$2:$A$43)),"-")</f>
        <v>114879</v>
      </c>
      <c r="L103" s="116">
        <f>IFERROR(INDEX(lifespans_all!L$80:L$126,MATCH($A103,lifespans_all!$A$80:$A$126,0))*INDEX(SR_mission_minutes!L$2:L$43,MATCH($A103,SR_mission_minutes!$A$2:$A$43)),"-")</f>
        <v>114879</v>
      </c>
      <c r="M103" s="116">
        <f>IFERROR(INDEX(lifespans_all!M$80:M$126,MATCH($A103,lifespans_all!$A$80:$A$126,0))*INDEX(SR_mission_minutes!M$2:M$43,MATCH($A103,SR_mission_minutes!$A$2:$A$43)),"-")</f>
        <v>114879</v>
      </c>
      <c r="N103" s="116">
        <f>IFERROR(INDEX(lifespans_all!N$80:N$126,MATCH($A103,lifespans_all!$A$80:$A$126,0))*INDEX(SR_mission_minutes!N$2:N$43,MATCH($A103,SR_mission_minutes!$A$2:$A$43)),"-")</f>
        <v>114879</v>
      </c>
      <c r="O103" s="116">
        <f>IFERROR(INDEX(lifespans_all!O$80:O$126,MATCH($A103,lifespans_all!$A$80:$A$126,0))*INDEX(SR_mission_minutes!O$2:O$43,MATCH($A103,SR_mission_minutes!$A$2:$A$43)),"-")</f>
        <v>114879</v>
      </c>
      <c r="P103" s="116">
        <f>IFERROR(INDEX(lifespans_all!P$80:P$126,MATCH($A103,lifespans_all!$A$80:$A$126,0))*INDEX(SR_mission_minutes!P$2:P$43,MATCH($A103,SR_mission_minutes!$A$2:$A$43)),"-")</f>
        <v>114879</v>
      </c>
      <c r="Q103" s="116">
        <f>IFERROR(INDEX(lifespans_all!Q$80:Q$126,MATCH($A103,lifespans_all!$A$80:$A$126,0))*INDEX(SR_mission_minutes!Q$2:Q$43,MATCH($A103,SR_mission_minutes!$A$2:$A$43)),"-")</f>
        <v>114879</v>
      </c>
      <c r="R103" s="116">
        <f>IFERROR(INDEX(lifespans_all!R$80:R$126,MATCH($A103,lifespans_all!$A$80:$A$126,0))*INDEX(SR_mission_minutes!R$2:R$43,MATCH($A103,SR_mission_minutes!$A$2:$A$43)),"-")</f>
        <v>114879</v>
      </c>
      <c r="S103" s="116">
        <f>IFERROR(INDEX(lifespans_all!S$80:S$126,MATCH($A103,lifespans_all!$A$80:$A$126,0))*INDEX(SR_mission_minutes!S$2:S$43,MATCH($A103,SR_mission_minutes!$A$2:$A$43)),"-")</f>
        <v>114879</v>
      </c>
      <c r="T103" s="116">
        <f>IFERROR(INDEX(lifespans_all!T$80:T$126,MATCH($A103,lifespans_all!$A$80:$A$126,0))*INDEX(SR_mission_minutes!T$2:T$43,MATCH($A103,SR_mission_minutes!$A$2:$A$43)),"-")</f>
        <v>114879</v>
      </c>
      <c r="U103" s="116">
        <f>IFERROR(INDEX(lifespans_all!U$80:U$126,MATCH($A103,lifespans_all!$A$80:$A$126,0))*INDEX(SR_mission_minutes!U$2:U$43,MATCH($A103,SR_mission_minutes!$A$2:$A$43)),"-")</f>
        <v>114879</v>
      </c>
      <c r="V103" s="116">
        <f>IFERROR(INDEX(lifespans_all!V$80:V$126,MATCH($A103,lifespans_all!$A$80:$A$126,0))*INDEX(SR_mission_minutes!V$2:V$43,MATCH($A103,SR_mission_minutes!$A$2:$A$43)),"-")</f>
        <v>114879</v>
      </c>
      <c r="W103" s="116">
        <f>IFERROR(INDEX(lifespans_all!W$80:W$126,MATCH($A103,lifespans_all!$A$80:$A$126,0))*INDEX(SR_mission_minutes!W$2:W$43,MATCH($A103,SR_mission_minutes!$A$2:$A$43)),"-")</f>
        <v>114879</v>
      </c>
    </row>
    <row r="104" spans="1:23" x14ac:dyDescent="0.25">
      <c r="A104" s="44" t="s">
        <v>69</v>
      </c>
      <c r="B104" s="44" t="s">
        <v>58</v>
      </c>
      <c r="C104" s="122"/>
      <c r="D104" s="116" t="str">
        <f>IFERROR(INDEX(lifespans_all!D$80:D$126,MATCH($A104,lifespans_all!$A$80:$A$126,0))*INDEX(SR_mission_minutes!D$2:D$43,MATCH($A104,SR_mission_minutes!$A$2:$A$43)),"-")</f>
        <v>-</v>
      </c>
      <c r="E104" s="116" t="str">
        <f>IFERROR(INDEX(lifespans_all!E$80:E$126,MATCH($A104,lifespans_all!$A$80:$A$126,0))*INDEX(SR_mission_minutes!E$2:E$43,MATCH($A104,SR_mission_minutes!$A$2:$A$43)),"-")</f>
        <v>-</v>
      </c>
      <c r="F104" s="116" t="str">
        <f>IFERROR(INDEX(lifespans_all!F$80:F$126,MATCH($A104,lifespans_all!$A$80:$A$126,0))*INDEX(SR_mission_minutes!F$2:F$43,MATCH($A104,SR_mission_minutes!$A$2:$A$43)),"-")</f>
        <v>-</v>
      </c>
      <c r="G104" s="116" t="str">
        <f>IFERROR(INDEX(lifespans_all!G$80:G$126,MATCH($A104,lifespans_all!$A$80:$A$126,0))*INDEX(SR_mission_minutes!G$2:G$43,MATCH($A104,SR_mission_minutes!$A$2:$A$43)),"-")</f>
        <v>-</v>
      </c>
      <c r="H104" s="116" t="str">
        <f>IFERROR(INDEX(lifespans_all!H$80:H$126,MATCH($A104,lifespans_all!$A$80:$A$126,0))*INDEX(SR_mission_minutes!H$2:H$43,MATCH($A104,SR_mission_minutes!$A$2:$A$43)),"-")</f>
        <v>-</v>
      </c>
      <c r="I104" s="116" t="str">
        <f>IFERROR(INDEX(lifespans_all!I$80:I$126,MATCH($A104,lifespans_all!$A$80:$A$126,0))*INDEX(SR_mission_minutes!I$2:I$43,MATCH($A104,SR_mission_minutes!$A$2:$A$43)),"-")</f>
        <v>-</v>
      </c>
      <c r="J104" s="116" t="str">
        <f>IFERROR(INDEX(lifespans_all!J$80:J$126,MATCH($A104,lifespans_all!$A$80:$A$126,0))*INDEX(SR_mission_minutes!J$2:J$43,MATCH($A104,SR_mission_minutes!$A$2:$A$43)),"-")</f>
        <v>-</v>
      </c>
      <c r="K104" s="116" t="str">
        <f>IFERROR(INDEX(lifespans_all!K$80:K$126,MATCH($A104,lifespans_all!$A$80:$A$126,0))*INDEX(SR_mission_minutes!K$2:K$43,MATCH($A104,SR_mission_minutes!$A$2:$A$43)),"-")</f>
        <v>-</v>
      </c>
      <c r="L104" s="116" t="str">
        <f>IFERROR(INDEX(lifespans_all!L$80:L$126,MATCH($A104,lifespans_all!$A$80:$A$126,0))*INDEX(SR_mission_minutes!L$2:L$43,MATCH($A104,SR_mission_minutes!$A$2:$A$43)),"-")</f>
        <v>-</v>
      </c>
      <c r="M104" s="116" t="str">
        <f>IFERROR(INDEX(lifespans_all!M$80:M$126,MATCH($A104,lifespans_all!$A$80:$A$126,0))*INDEX(SR_mission_minutes!M$2:M$43,MATCH($A104,SR_mission_minutes!$A$2:$A$43)),"-")</f>
        <v>-</v>
      </c>
      <c r="N104" s="116" t="str">
        <f>IFERROR(INDEX(lifespans_all!N$80:N$126,MATCH($A104,lifespans_all!$A$80:$A$126,0))*INDEX(SR_mission_minutes!N$2:N$43,MATCH($A104,SR_mission_minutes!$A$2:$A$43)),"-")</f>
        <v>-</v>
      </c>
      <c r="O104" s="116" t="str">
        <f>IFERROR(INDEX(lifespans_all!O$80:O$126,MATCH($A104,lifespans_all!$A$80:$A$126,0))*INDEX(SR_mission_minutes!O$2:O$43,MATCH($A104,SR_mission_minutes!$A$2:$A$43)),"-")</f>
        <v>-</v>
      </c>
      <c r="P104" s="116" t="str">
        <f>IFERROR(INDEX(lifespans_all!P$80:P$126,MATCH($A104,lifespans_all!$A$80:$A$126,0))*INDEX(SR_mission_minutes!P$2:P$43,MATCH($A104,SR_mission_minutes!$A$2:$A$43)),"-")</f>
        <v>-</v>
      </c>
      <c r="Q104" s="116" t="str">
        <f>IFERROR(INDEX(lifespans_all!Q$80:Q$126,MATCH($A104,lifespans_all!$A$80:$A$126,0))*INDEX(SR_mission_minutes!Q$2:Q$43,MATCH($A104,SR_mission_minutes!$A$2:$A$43)),"-")</f>
        <v>-</v>
      </c>
      <c r="R104" s="116" t="str">
        <f>IFERROR(INDEX(lifespans_all!R$80:R$126,MATCH($A104,lifespans_all!$A$80:$A$126,0))*INDEX(SR_mission_minutes!R$2:R$43,MATCH($A104,SR_mission_minutes!$A$2:$A$43)),"-")</f>
        <v>-</v>
      </c>
      <c r="S104" s="116" t="str">
        <f>IFERROR(INDEX(lifespans_all!S$80:S$126,MATCH($A104,lifespans_all!$A$80:$A$126,0))*INDEX(SR_mission_minutes!S$2:S$43,MATCH($A104,SR_mission_minutes!$A$2:$A$43)),"-")</f>
        <v>-</v>
      </c>
      <c r="T104" s="116" t="str">
        <f>IFERROR(INDEX(lifespans_all!T$80:T$126,MATCH($A104,lifespans_all!$A$80:$A$126,0))*INDEX(SR_mission_minutes!T$2:T$43,MATCH($A104,SR_mission_minutes!$A$2:$A$43)),"-")</f>
        <v>-</v>
      </c>
      <c r="U104" s="116" t="str">
        <f>IFERROR(INDEX(lifespans_all!U$80:U$126,MATCH($A104,lifespans_all!$A$80:$A$126,0))*INDEX(SR_mission_minutes!U$2:U$43,MATCH($A104,SR_mission_minutes!$A$2:$A$43)),"-")</f>
        <v>-</v>
      </c>
      <c r="V104" s="116" t="str">
        <f>IFERROR(INDEX(lifespans_all!V$80:V$126,MATCH($A104,lifespans_all!$A$80:$A$126,0))*INDEX(SR_mission_minutes!V$2:V$43,MATCH($A104,SR_mission_minutes!$A$2:$A$43)),"-")</f>
        <v>-</v>
      </c>
      <c r="W104" s="116" t="str">
        <f>IFERROR(INDEX(lifespans_all!W$80:W$126,MATCH($A104,lifespans_all!$A$80:$A$126,0))*INDEX(SR_mission_minutes!W$2:W$43,MATCH($A104,SR_mission_minutes!$A$2:$A$43)),"-")</f>
        <v>-</v>
      </c>
    </row>
    <row r="105" spans="1:23" x14ac:dyDescent="0.25">
      <c r="A105" s="44" t="s">
        <v>46</v>
      </c>
      <c r="B105" s="44" t="s">
        <v>63</v>
      </c>
      <c r="C105" s="122"/>
      <c r="D105" s="116" t="str">
        <f>IFERROR(INDEX(lifespans_all!D$80:D$126,MATCH($A105,lifespans_all!$A$80:$A$126,0))*INDEX(SR_mission_minutes!D$2:D$43,MATCH($A105,SR_mission_minutes!$A$2:$A$43)),"-")</f>
        <v>-</v>
      </c>
      <c r="E105" s="116" t="str">
        <f>IFERROR(INDEX(lifespans_all!E$80:E$126,MATCH($A105,lifespans_all!$A$80:$A$126,0))*INDEX(SR_mission_minutes!E$2:E$43,MATCH($A105,SR_mission_minutes!$A$2:$A$43)),"-")</f>
        <v>-</v>
      </c>
      <c r="F105" s="116" t="str">
        <f>IFERROR(INDEX(lifespans_all!F$80:F$126,MATCH($A105,lifespans_all!$A$80:$A$126,0))*INDEX(SR_mission_minutes!F$2:F$43,MATCH($A105,SR_mission_minutes!$A$2:$A$43)),"-")</f>
        <v>-</v>
      </c>
      <c r="G105" s="116" t="str">
        <f>IFERROR(INDEX(lifespans_all!G$80:G$126,MATCH($A105,lifespans_all!$A$80:$A$126,0))*INDEX(SR_mission_minutes!G$2:G$43,MATCH($A105,SR_mission_minutes!$A$2:$A$43)),"-")</f>
        <v>-</v>
      </c>
      <c r="H105" s="116" t="str">
        <f>IFERROR(INDEX(lifespans_all!H$80:H$126,MATCH($A105,lifespans_all!$A$80:$A$126,0))*INDEX(SR_mission_minutes!H$2:H$43,MATCH($A105,SR_mission_minutes!$A$2:$A$43)),"-")</f>
        <v>-</v>
      </c>
      <c r="I105" s="116" t="str">
        <f>IFERROR(INDEX(lifespans_all!I$80:I$126,MATCH($A105,lifespans_all!$A$80:$A$126,0))*INDEX(SR_mission_minutes!I$2:I$43,MATCH($A105,SR_mission_minutes!$A$2:$A$43)),"-")</f>
        <v>-</v>
      </c>
      <c r="J105" s="116" t="str">
        <f>IFERROR(INDEX(lifespans_all!J$80:J$126,MATCH($A105,lifespans_all!$A$80:$A$126,0))*INDEX(SR_mission_minutes!J$2:J$43,MATCH($A105,SR_mission_minutes!$A$2:$A$43)),"-")</f>
        <v>-</v>
      </c>
      <c r="K105" s="116" t="str">
        <f>IFERROR(INDEX(lifespans_all!K$80:K$126,MATCH($A105,lifespans_all!$A$80:$A$126,0))*INDEX(SR_mission_minutes!K$2:K$43,MATCH($A105,SR_mission_minutes!$A$2:$A$43)),"-")</f>
        <v>-</v>
      </c>
      <c r="L105" s="116" t="str">
        <f>IFERROR(INDEX(lifespans_all!L$80:L$126,MATCH($A105,lifespans_all!$A$80:$A$126,0))*INDEX(SR_mission_minutes!L$2:L$43,MATCH($A105,SR_mission_minutes!$A$2:$A$43)),"-")</f>
        <v>-</v>
      </c>
      <c r="M105" s="116" t="str">
        <f>IFERROR(INDEX(lifespans_all!M$80:M$126,MATCH($A105,lifespans_all!$A$80:$A$126,0))*INDEX(SR_mission_minutes!M$2:M$43,MATCH($A105,SR_mission_minutes!$A$2:$A$43)),"-")</f>
        <v>-</v>
      </c>
      <c r="N105" s="116" t="str">
        <f>IFERROR(INDEX(lifespans_all!N$80:N$126,MATCH($A105,lifespans_all!$A$80:$A$126,0))*INDEX(SR_mission_minutes!N$2:N$43,MATCH($A105,SR_mission_minutes!$A$2:$A$43)),"-")</f>
        <v>-</v>
      </c>
      <c r="O105" s="116" t="str">
        <f>IFERROR(INDEX(lifespans_all!O$80:O$126,MATCH($A105,lifespans_all!$A$80:$A$126,0))*INDEX(SR_mission_minutes!O$2:O$43,MATCH($A105,SR_mission_minutes!$A$2:$A$43)),"-")</f>
        <v>-</v>
      </c>
      <c r="P105" s="116" t="str">
        <f>IFERROR(INDEX(lifespans_all!P$80:P$126,MATCH($A105,lifespans_all!$A$80:$A$126,0))*INDEX(SR_mission_minutes!P$2:P$43,MATCH($A105,SR_mission_minutes!$A$2:$A$43)),"-")</f>
        <v>-</v>
      </c>
      <c r="Q105" s="116" t="str">
        <f>IFERROR(INDEX(lifespans_all!Q$80:Q$126,MATCH($A105,lifespans_all!$A$80:$A$126,0))*INDEX(SR_mission_minutes!Q$2:Q$43,MATCH($A105,SR_mission_minutes!$A$2:$A$43)),"-")</f>
        <v>-</v>
      </c>
      <c r="R105" s="116" t="str">
        <f>IFERROR(INDEX(lifespans_all!R$80:R$126,MATCH($A105,lifespans_all!$A$80:$A$126,0))*INDEX(SR_mission_minutes!R$2:R$43,MATCH($A105,SR_mission_minutes!$A$2:$A$43)),"-")</f>
        <v>-</v>
      </c>
      <c r="S105" s="116" t="str">
        <f>IFERROR(INDEX(lifespans_all!S$80:S$126,MATCH($A105,lifespans_all!$A$80:$A$126,0))*INDEX(SR_mission_minutes!S$2:S$43,MATCH($A105,SR_mission_minutes!$A$2:$A$43)),"-")</f>
        <v>-</v>
      </c>
      <c r="T105" s="116" t="str">
        <f>IFERROR(INDEX(lifespans_all!T$80:T$126,MATCH($A105,lifespans_all!$A$80:$A$126,0))*INDEX(SR_mission_minutes!T$2:T$43,MATCH($A105,SR_mission_minutes!$A$2:$A$43)),"-")</f>
        <v>-</v>
      </c>
      <c r="U105" s="116" t="str">
        <f>IFERROR(INDEX(lifespans_all!U$80:U$126,MATCH($A105,lifespans_all!$A$80:$A$126,0))*INDEX(SR_mission_minutes!U$2:U$43,MATCH($A105,SR_mission_minutes!$A$2:$A$43)),"-")</f>
        <v>-</v>
      </c>
      <c r="V105" s="116" t="str">
        <f>IFERROR(INDEX(lifespans_all!V$80:V$126,MATCH($A105,lifespans_all!$A$80:$A$126,0))*INDEX(SR_mission_minutes!V$2:V$43,MATCH($A105,SR_mission_minutes!$A$2:$A$43)),"-")</f>
        <v>-</v>
      </c>
      <c r="W105" s="116" t="str">
        <f>IFERROR(INDEX(lifespans_all!W$80:W$126,MATCH($A105,lifespans_all!$A$80:$A$126,0))*INDEX(SR_mission_minutes!W$2:W$43,MATCH($A105,SR_mission_minutes!$A$2:$A$43)),"-")</f>
        <v>-</v>
      </c>
    </row>
    <row r="106" spans="1:23" x14ac:dyDescent="0.25">
      <c r="A106" s="44" t="s">
        <v>47</v>
      </c>
      <c r="B106" s="44" t="s">
        <v>63</v>
      </c>
      <c r="C106" s="122"/>
      <c r="D106" s="116" t="str">
        <f>IFERROR(INDEX(lifespans_all!D$80:D$126,MATCH($A106,lifespans_all!$A$80:$A$126,0))*INDEX(SR_mission_minutes!D$2:D$43,MATCH($A106,SR_mission_minutes!$A$2:$A$43)),"-")</f>
        <v>-</v>
      </c>
      <c r="E106" s="116" t="str">
        <f>IFERROR(INDEX(lifespans_all!E$80:E$126,MATCH($A106,lifespans_all!$A$80:$A$126,0))*INDEX(SR_mission_minutes!E$2:E$43,MATCH($A106,SR_mission_minutes!$A$2:$A$43)),"-")</f>
        <v>-</v>
      </c>
      <c r="F106" s="116" t="str">
        <f>IFERROR(INDEX(lifespans_all!F$80:F$126,MATCH($A106,lifespans_all!$A$80:$A$126,0))*INDEX(SR_mission_minutes!F$2:F$43,MATCH($A106,SR_mission_minutes!$A$2:$A$43)),"-")</f>
        <v>-</v>
      </c>
      <c r="G106" s="116" t="str">
        <f>IFERROR(INDEX(lifespans_all!G$80:G$126,MATCH($A106,lifespans_all!$A$80:$A$126,0))*INDEX(SR_mission_minutes!G$2:G$43,MATCH($A106,SR_mission_minutes!$A$2:$A$43)),"-")</f>
        <v>-</v>
      </c>
      <c r="H106" s="116" t="str">
        <f>IFERROR(INDEX(lifespans_all!H$80:H$126,MATCH($A106,lifespans_all!$A$80:$A$126,0))*INDEX(SR_mission_minutes!H$2:H$43,MATCH($A106,SR_mission_minutes!$A$2:$A$43)),"-")</f>
        <v>-</v>
      </c>
      <c r="I106" s="116" t="str">
        <f>IFERROR(INDEX(lifespans_all!I$80:I$126,MATCH($A106,lifespans_all!$A$80:$A$126,0))*INDEX(SR_mission_minutes!I$2:I$43,MATCH($A106,SR_mission_minutes!$A$2:$A$43)),"-")</f>
        <v>-</v>
      </c>
      <c r="J106" s="116" t="str">
        <f>IFERROR(INDEX(lifespans_all!J$80:J$126,MATCH($A106,lifespans_all!$A$80:$A$126,0))*INDEX(SR_mission_minutes!J$2:J$43,MATCH($A106,SR_mission_minutes!$A$2:$A$43)),"-")</f>
        <v>-</v>
      </c>
      <c r="K106" s="116" t="str">
        <f>IFERROR(INDEX(lifespans_all!K$80:K$126,MATCH($A106,lifespans_all!$A$80:$A$126,0))*INDEX(SR_mission_minutes!K$2:K$43,MATCH($A106,SR_mission_minutes!$A$2:$A$43)),"-")</f>
        <v>-</v>
      </c>
      <c r="L106" s="116" t="str">
        <f>IFERROR(INDEX(lifespans_all!L$80:L$126,MATCH($A106,lifespans_all!$A$80:$A$126,0))*INDEX(SR_mission_minutes!L$2:L$43,MATCH($A106,SR_mission_minutes!$A$2:$A$43)),"-")</f>
        <v>-</v>
      </c>
      <c r="M106" s="116" t="str">
        <f>IFERROR(INDEX(lifespans_all!M$80:M$126,MATCH($A106,lifespans_all!$A$80:$A$126,0))*INDEX(SR_mission_minutes!M$2:M$43,MATCH($A106,SR_mission_minutes!$A$2:$A$43)),"-")</f>
        <v>-</v>
      </c>
      <c r="N106" s="116" t="str">
        <f>IFERROR(INDEX(lifespans_all!N$80:N$126,MATCH($A106,lifespans_all!$A$80:$A$126,0))*INDEX(SR_mission_minutes!N$2:N$43,MATCH($A106,SR_mission_minutes!$A$2:$A$43)),"-")</f>
        <v>-</v>
      </c>
      <c r="O106" s="116" t="str">
        <f>IFERROR(INDEX(lifespans_all!O$80:O$126,MATCH($A106,lifespans_all!$A$80:$A$126,0))*INDEX(SR_mission_minutes!O$2:O$43,MATCH($A106,SR_mission_minutes!$A$2:$A$43)),"-")</f>
        <v>-</v>
      </c>
      <c r="P106" s="116" t="str">
        <f>IFERROR(INDEX(lifespans_all!P$80:P$126,MATCH($A106,lifespans_all!$A$80:$A$126,0))*INDEX(SR_mission_minutes!P$2:P$43,MATCH($A106,SR_mission_minutes!$A$2:$A$43)),"-")</f>
        <v>-</v>
      </c>
      <c r="Q106" s="116" t="str">
        <f>IFERROR(INDEX(lifespans_all!Q$80:Q$126,MATCH($A106,lifespans_all!$A$80:$A$126,0))*INDEX(SR_mission_minutes!Q$2:Q$43,MATCH($A106,SR_mission_minutes!$A$2:$A$43)),"-")</f>
        <v>-</v>
      </c>
      <c r="R106" s="116" t="str">
        <f>IFERROR(INDEX(lifespans_all!R$80:R$126,MATCH($A106,lifespans_all!$A$80:$A$126,0))*INDEX(SR_mission_minutes!R$2:R$43,MATCH($A106,SR_mission_minutes!$A$2:$A$43)),"-")</f>
        <v>-</v>
      </c>
      <c r="S106" s="116" t="str">
        <f>IFERROR(INDEX(lifespans_all!S$80:S$126,MATCH($A106,lifespans_all!$A$80:$A$126,0))*INDEX(SR_mission_minutes!S$2:S$43,MATCH($A106,SR_mission_minutes!$A$2:$A$43)),"-")</f>
        <v>-</v>
      </c>
      <c r="T106" s="116" t="str">
        <f>IFERROR(INDEX(lifespans_all!T$80:T$126,MATCH($A106,lifespans_all!$A$80:$A$126,0))*INDEX(SR_mission_minutes!T$2:T$43,MATCH($A106,SR_mission_minutes!$A$2:$A$43)),"-")</f>
        <v>-</v>
      </c>
      <c r="U106" s="116" t="str">
        <f>IFERROR(INDEX(lifespans_all!U$80:U$126,MATCH($A106,lifespans_all!$A$80:$A$126,0))*INDEX(SR_mission_minutes!U$2:U$43,MATCH($A106,SR_mission_minutes!$A$2:$A$43)),"-")</f>
        <v>-</v>
      </c>
      <c r="V106" s="116" t="str">
        <f>IFERROR(INDEX(lifespans_all!V$80:V$126,MATCH($A106,lifespans_all!$A$80:$A$126,0))*INDEX(SR_mission_minutes!V$2:V$43,MATCH($A106,SR_mission_minutes!$A$2:$A$43)),"-")</f>
        <v>-</v>
      </c>
      <c r="W106" s="116" t="str">
        <f>IFERROR(INDEX(lifespans_all!W$80:W$126,MATCH($A106,lifespans_all!$A$80:$A$126,0))*INDEX(SR_mission_minutes!W$2:W$43,MATCH($A106,SR_mission_minutes!$A$2:$A$43)),"-")</f>
        <v>-</v>
      </c>
    </row>
    <row r="107" spans="1:23" x14ac:dyDescent="0.25">
      <c r="A107" s="44" t="s">
        <v>48</v>
      </c>
      <c r="B107" s="44" t="s">
        <v>56</v>
      </c>
      <c r="C107" s="122"/>
      <c r="D107" s="116">
        <f>IFERROR(INDEX(lifespans_all!D$80:D$126,MATCH($A107,lifespans_all!$A$80:$A$126,0))*INDEX(SR_mission_minutes!D$2:D$43,MATCH($A107,SR_mission_minutes!$A$2:$A$43)),"-")</f>
        <v>0</v>
      </c>
      <c r="E107" s="116">
        <f>IFERROR(INDEX(lifespans_all!E$80:E$126,MATCH($A107,lifespans_all!$A$80:$A$126,0))*INDEX(SR_mission_minutes!E$2:E$43,MATCH($A107,SR_mission_minutes!$A$2:$A$43)),"-")</f>
        <v>0</v>
      </c>
      <c r="F107" s="116">
        <f>IFERROR(INDEX(lifespans_all!F$80:F$126,MATCH($A107,lifespans_all!$A$80:$A$126,0))*INDEX(SR_mission_minutes!F$2:F$43,MATCH($A107,SR_mission_minutes!$A$2:$A$43)),"-")</f>
        <v>0</v>
      </c>
      <c r="G107" s="116">
        <f>IFERROR(INDEX(lifespans_all!G$80:G$126,MATCH($A107,lifespans_all!$A$80:$A$126,0))*INDEX(SR_mission_minutes!G$2:G$43,MATCH($A107,SR_mission_minutes!$A$2:$A$43)),"-")</f>
        <v>0</v>
      </c>
      <c r="H107" s="116">
        <f>IFERROR(INDEX(lifespans_all!H$80:H$126,MATCH($A107,lifespans_all!$A$80:$A$126,0))*INDEX(SR_mission_minutes!H$2:H$43,MATCH($A107,SR_mission_minutes!$A$2:$A$43)),"-")</f>
        <v>0</v>
      </c>
      <c r="I107" s="116">
        <f>IFERROR(INDEX(lifespans_all!I$80:I$126,MATCH($A107,lifespans_all!$A$80:$A$126,0))*INDEX(SR_mission_minutes!I$2:I$43,MATCH($A107,SR_mission_minutes!$A$2:$A$43)),"-")</f>
        <v>0</v>
      </c>
      <c r="J107" s="116">
        <f>IFERROR(INDEX(lifespans_all!J$80:J$126,MATCH($A107,lifespans_all!$A$80:$A$126,0))*INDEX(SR_mission_minutes!J$2:J$43,MATCH($A107,SR_mission_minutes!$A$2:$A$43)),"-")</f>
        <v>0</v>
      </c>
      <c r="K107" s="116">
        <f>IFERROR(INDEX(lifespans_all!K$80:K$126,MATCH($A107,lifespans_all!$A$80:$A$126,0))*INDEX(SR_mission_minutes!K$2:K$43,MATCH($A107,SR_mission_minutes!$A$2:$A$43)),"-")</f>
        <v>0</v>
      </c>
      <c r="L107" s="116">
        <f>IFERROR(INDEX(lifespans_all!L$80:L$126,MATCH($A107,lifespans_all!$A$80:$A$126,0))*INDEX(SR_mission_minutes!L$2:L$43,MATCH($A107,SR_mission_minutes!$A$2:$A$43)),"-")</f>
        <v>0</v>
      </c>
      <c r="M107" s="116">
        <f>IFERROR(INDEX(lifespans_all!M$80:M$126,MATCH($A107,lifespans_all!$A$80:$A$126,0))*INDEX(SR_mission_minutes!M$2:M$43,MATCH($A107,SR_mission_minutes!$A$2:$A$43)),"-")</f>
        <v>0</v>
      </c>
      <c r="N107" s="116">
        <f>IFERROR(INDEX(lifespans_all!N$80:N$126,MATCH($A107,lifespans_all!$A$80:$A$126,0))*INDEX(SR_mission_minutes!N$2:N$43,MATCH($A107,SR_mission_minutes!$A$2:$A$43)),"-")</f>
        <v>0</v>
      </c>
      <c r="O107" s="116">
        <f>IFERROR(INDEX(lifespans_all!O$80:O$126,MATCH($A107,lifespans_all!$A$80:$A$126,0))*INDEX(SR_mission_minutes!O$2:O$43,MATCH($A107,SR_mission_minutes!$A$2:$A$43)),"-")</f>
        <v>0</v>
      </c>
      <c r="P107" s="116">
        <f>IFERROR(INDEX(lifespans_all!P$80:P$126,MATCH($A107,lifespans_all!$A$80:$A$126,0))*INDEX(SR_mission_minutes!P$2:P$43,MATCH($A107,SR_mission_minutes!$A$2:$A$43)),"-")</f>
        <v>0</v>
      </c>
      <c r="Q107" s="116">
        <f>IFERROR(INDEX(lifespans_all!Q$80:Q$126,MATCH($A107,lifespans_all!$A$80:$A$126,0))*INDEX(SR_mission_minutes!Q$2:Q$43,MATCH($A107,SR_mission_minutes!$A$2:$A$43)),"-")</f>
        <v>0</v>
      </c>
      <c r="R107" s="116">
        <f>IFERROR(INDEX(lifespans_all!R$80:R$126,MATCH($A107,lifespans_all!$A$80:$A$126,0))*INDEX(SR_mission_minutes!R$2:R$43,MATCH($A107,SR_mission_minutes!$A$2:$A$43)),"-")</f>
        <v>0</v>
      </c>
      <c r="S107" s="116">
        <f>IFERROR(INDEX(lifespans_all!S$80:S$126,MATCH($A107,lifespans_all!$A$80:$A$126,0))*INDEX(SR_mission_minutes!S$2:S$43,MATCH($A107,SR_mission_minutes!$A$2:$A$43)),"-")</f>
        <v>0</v>
      </c>
      <c r="T107" s="116">
        <f>IFERROR(INDEX(lifespans_all!T$80:T$126,MATCH($A107,lifespans_all!$A$80:$A$126,0))*INDEX(SR_mission_minutes!T$2:T$43,MATCH($A107,SR_mission_minutes!$A$2:$A$43)),"-")</f>
        <v>0</v>
      </c>
      <c r="U107" s="116">
        <f>IFERROR(INDEX(lifespans_all!U$80:U$126,MATCH($A107,lifespans_all!$A$80:$A$126,0))*INDEX(SR_mission_minutes!U$2:U$43,MATCH($A107,SR_mission_minutes!$A$2:$A$43)),"-")</f>
        <v>0</v>
      </c>
      <c r="V107" s="116">
        <f>IFERROR(INDEX(lifespans_all!V$80:V$126,MATCH($A107,lifespans_all!$A$80:$A$126,0))*INDEX(SR_mission_minutes!V$2:V$43,MATCH($A107,SR_mission_minutes!$A$2:$A$43)),"-")</f>
        <v>0</v>
      </c>
      <c r="W107" s="116">
        <f>IFERROR(INDEX(lifespans_all!W$80:W$126,MATCH($A107,lifespans_all!$A$80:$A$126,0))*INDEX(SR_mission_minutes!W$2:W$43,MATCH($A107,SR_mission_minutes!$A$2:$A$43)),"-")</f>
        <v>0</v>
      </c>
    </row>
    <row r="108" spans="1:23" x14ac:dyDescent="0.25">
      <c r="A108" s="44" t="s">
        <v>49</v>
      </c>
      <c r="B108" s="44" t="s">
        <v>60</v>
      </c>
      <c r="C108" s="122"/>
      <c r="D108" s="116">
        <f>IFERROR(INDEX(lifespans_all!D$80:D$126,MATCH($A108,lifespans_all!$A$80:$A$126,0))*INDEX(SR_mission_minutes!D$2:D$43,MATCH($A108,SR_mission_minutes!$A$2:$A$43)),"-")</f>
        <v>33739.333333333336</v>
      </c>
      <c r="E108" s="116">
        <f>IFERROR(INDEX(lifespans_all!E$80:E$126,MATCH($A108,lifespans_all!$A$80:$A$126,0))*INDEX(SR_mission_minutes!E$2:E$43,MATCH($A108,SR_mission_minutes!$A$2:$A$43)),"-")</f>
        <v>33739.333333333336</v>
      </c>
      <c r="F108" s="116">
        <f>IFERROR(INDEX(lifespans_all!F$80:F$126,MATCH($A108,lifespans_all!$A$80:$A$126,0))*INDEX(SR_mission_minutes!F$2:F$43,MATCH($A108,SR_mission_minutes!$A$2:$A$43)),"-")</f>
        <v>33739.333333333336</v>
      </c>
      <c r="G108" s="116">
        <f>IFERROR(INDEX(lifespans_all!G$80:G$126,MATCH($A108,lifespans_all!$A$80:$A$126,0))*INDEX(SR_mission_minutes!G$2:G$43,MATCH($A108,SR_mission_minutes!$A$2:$A$43)),"-")</f>
        <v>33739.333333333336</v>
      </c>
      <c r="H108" s="116">
        <f>IFERROR(INDEX(lifespans_all!H$80:H$126,MATCH($A108,lifespans_all!$A$80:$A$126,0))*INDEX(SR_mission_minutes!H$2:H$43,MATCH($A108,SR_mission_minutes!$A$2:$A$43)),"-")</f>
        <v>33739.333333333336</v>
      </c>
      <c r="I108" s="116">
        <f>IFERROR(INDEX(lifespans_all!I$80:I$126,MATCH($A108,lifespans_all!$A$80:$A$126,0))*INDEX(SR_mission_minutes!I$2:I$43,MATCH($A108,SR_mission_minutes!$A$2:$A$43)),"-")</f>
        <v>0</v>
      </c>
      <c r="J108" s="116">
        <f>IFERROR(INDEX(lifespans_all!J$80:J$126,MATCH($A108,lifespans_all!$A$80:$A$126,0))*INDEX(SR_mission_minutes!J$2:J$43,MATCH($A108,SR_mission_minutes!$A$2:$A$43)),"-")</f>
        <v>0</v>
      </c>
      <c r="K108" s="116">
        <f>IFERROR(INDEX(lifespans_all!K$80:K$126,MATCH($A108,lifespans_all!$A$80:$A$126,0))*INDEX(SR_mission_minutes!K$2:K$43,MATCH($A108,SR_mission_minutes!$A$2:$A$43)),"-")</f>
        <v>0</v>
      </c>
      <c r="L108" s="116">
        <f>IFERROR(INDEX(lifespans_all!L$80:L$126,MATCH($A108,lifespans_all!$A$80:$A$126,0))*INDEX(SR_mission_minutes!L$2:L$43,MATCH($A108,SR_mission_minutes!$A$2:$A$43)),"-")</f>
        <v>0</v>
      </c>
      <c r="M108" s="116">
        <f>IFERROR(INDEX(lifespans_all!M$80:M$126,MATCH($A108,lifespans_all!$A$80:$A$126,0))*INDEX(SR_mission_minutes!M$2:M$43,MATCH($A108,SR_mission_minutes!$A$2:$A$43)),"-")</f>
        <v>0</v>
      </c>
      <c r="N108" s="116">
        <f>IFERROR(INDEX(lifespans_all!N$80:N$126,MATCH($A108,lifespans_all!$A$80:$A$126,0))*INDEX(SR_mission_minutes!N$2:N$43,MATCH($A108,SR_mission_minutes!$A$2:$A$43)),"-")</f>
        <v>0</v>
      </c>
      <c r="O108" s="116">
        <f>IFERROR(INDEX(lifespans_all!O$80:O$126,MATCH($A108,lifespans_all!$A$80:$A$126,0))*INDEX(SR_mission_minutes!O$2:O$43,MATCH($A108,SR_mission_minutes!$A$2:$A$43)),"-")</f>
        <v>0</v>
      </c>
      <c r="P108" s="116">
        <f>IFERROR(INDEX(lifespans_all!P$80:P$126,MATCH($A108,lifespans_all!$A$80:$A$126,0))*INDEX(SR_mission_minutes!P$2:P$43,MATCH($A108,SR_mission_minutes!$A$2:$A$43)),"-")</f>
        <v>0</v>
      </c>
      <c r="Q108" s="116">
        <f>IFERROR(INDEX(lifespans_all!Q$80:Q$126,MATCH($A108,lifespans_all!$A$80:$A$126,0))*INDEX(SR_mission_minutes!Q$2:Q$43,MATCH($A108,SR_mission_minutes!$A$2:$A$43)),"-")</f>
        <v>0</v>
      </c>
      <c r="R108" s="116">
        <f>IFERROR(INDEX(lifespans_all!R$80:R$126,MATCH($A108,lifespans_all!$A$80:$A$126,0))*INDEX(SR_mission_minutes!R$2:R$43,MATCH($A108,SR_mission_minutes!$A$2:$A$43)),"-")</f>
        <v>0</v>
      </c>
      <c r="S108" s="116">
        <f>IFERROR(INDEX(lifespans_all!S$80:S$126,MATCH($A108,lifespans_all!$A$80:$A$126,0))*INDEX(SR_mission_minutes!S$2:S$43,MATCH($A108,SR_mission_minutes!$A$2:$A$43)),"-")</f>
        <v>0</v>
      </c>
      <c r="T108" s="116">
        <f>IFERROR(INDEX(lifespans_all!T$80:T$126,MATCH($A108,lifespans_all!$A$80:$A$126,0))*INDEX(SR_mission_minutes!T$2:T$43,MATCH($A108,SR_mission_minutes!$A$2:$A$43)),"-")</f>
        <v>0</v>
      </c>
      <c r="U108" s="116">
        <f>IFERROR(INDEX(lifespans_all!U$80:U$126,MATCH($A108,lifespans_all!$A$80:$A$126,0))*INDEX(SR_mission_minutes!U$2:U$43,MATCH($A108,SR_mission_minutes!$A$2:$A$43)),"-")</f>
        <v>0</v>
      </c>
      <c r="V108" s="116">
        <f>IFERROR(INDEX(lifespans_all!V$80:V$126,MATCH($A108,lifespans_all!$A$80:$A$126,0))*INDEX(SR_mission_minutes!V$2:V$43,MATCH($A108,SR_mission_minutes!$A$2:$A$43)),"-")</f>
        <v>0</v>
      </c>
      <c r="W108" s="116">
        <f>IFERROR(INDEX(lifespans_all!W$80:W$126,MATCH($A108,lifespans_all!$A$80:$A$126,0))*INDEX(SR_mission_minutes!W$2:W$43,MATCH($A108,SR_mission_minutes!$A$2:$A$43)),"-")</f>
        <v>0</v>
      </c>
    </row>
    <row r="109" spans="1:23" x14ac:dyDescent="0.25">
      <c r="A109" s="44" t="s">
        <v>78</v>
      </c>
      <c r="B109" s="44" t="s">
        <v>58</v>
      </c>
      <c r="C109" s="122"/>
      <c r="D109" s="116">
        <f>IFERROR(INDEX(lifespans_all!D$80:D$126,MATCH($A109,lifespans_all!$A$80:$A$126,0))*INDEX(SR_mission_minutes!D$2:D$43,MATCH($A109,SR_mission_minutes!$A$2:$A$43)),"-")</f>
        <v>114879</v>
      </c>
      <c r="E109" s="116">
        <f>IFERROR(INDEX(lifespans_all!E$80:E$126,MATCH($A109,lifespans_all!$A$80:$A$126,0))*INDEX(SR_mission_minutes!E$2:E$43,MATCH($A109,SR_mission_minutes!$A$2:$A$43)),"-")</f>
        <v>114879</v>
      </c>
      <c r="F109" s="116">
        <f>IFERROR(INDEX(lifespans_all!F$80:F$126,MATCH($A109,lifespans_all!$A$80:$A$126,0))*INDEX(SR_mission_minutes!F$2:F$43,MATCH($A109,SR_mission_minutes!$A$2:$A$43)),"-")</f>
        <v>114879</v>
      </c>
      <c r="G109" s="116">
        <f>IFERROR(INDEX(lifespans_all!G$80:G$126,MATCH($A109,lifespans_all!$A$80:$A$126,0))*INDEX(SR_mission_minutes!G$2:G$43,MATCH($A109,SR_mission_minutes!$A$2:$A$43)),"-")</f>
        <v>114879</v>
      </c>
      <c r="H109" s="116">
        <f>IFERROR(INDEX(lifespans_all!H$80:H$126,MATCH($A109,lifespans_all!$A$80:$A$126,0))*INDEX(SR_mission_minutes!H$2:H$43,MATCH($A109,SR_mission_minutes!$A$2:$A$43)),"-")</f>
        <v>114879</v>
      </c>
      <c r="I109" s="116">
        <f>IFERROR(INDEX(lifespans_all!I$80:I$126,MATCH($A109,lifespans_all!$A$80:$A$126,0))*INDEX(SR_mission_minutes!I$2:I$43,MATCH($A109,SR_mission_minutes!$A$2:$A$43)),"-")</f>
        <v>114879</v>
      </c>
      <c r="J109" s="116">
        <f>IFERROR(INDEX(lifespans_all!J$80:J$126,MATCH($A109,lifespans_all!$A$80:$A$126,0))*INDEX(SR_mission_minutes!J$2:J$43,MATCH($A109,SR_mission_minutes!$A$2:$A$43)),"-")</f>
        <v>114879</v>
      </c>
      <c r="K109" s="116">
        <f>IFERROR(INDEX(lifespans_all!K$80:K$126,MATCH($A109,lifespans_all!$A$80:$A$126,0))*INDEX(SR_mission_minutes!K$2:K$43,MATCH($A109,SR_mission_minutes!$A$2:$A$43)),"-")</f>
        <v>114879</v>
      </c>
      <c r="L109" s="116">
        <f>IFERROR(INDEX(lifespans_all!L$80:L$126,MATCH($A109,lifespans_all!$A$80:$A$126,0))*INDEX(SR_mission_minutes!L$2:L$43,MATCH($A109,SR_mission_minutes!$A$2:$A$43)),"-")</f>
        <v>114879</v>
      </c>
      <c r="M109" s="116">
        <f>IFERROR(INDEX(lifespans_all!M$80:M$126,MATCH($A109,lifespans_all!$A$80:$A$126,0))*INDEX(SR_mission_minutes!M$2:M$43,MATCH($A109,SR_mission_minutes!$A$2:$A$43)),"-")</f>
        <v>114879</v>
      </c>
      <c r="N109" s="116">
        <f>IFERROR(INDEX(lifespans_all!N$80:N$126,MATCH($A109,lifespans_all!$A$80:$A$126,0))*INDEX(SR_mission_minutes!N$2:N$43,MATCH($A109,SR_mission_minutes!$A$2:$A$43)),"-")</f>
        <v>114879</v>
      </c>
      <c r="O109" s="116">
        <f>IFERROR(INDEX(lifespans_all!O$80:O$126,MATCH($A109,lifespans_all!$A$80:$A$126,0))*INDEX(SR_mission_minutes!O$2:O$43,MATCH($A109,SR_mission_minutes!$A$2:$A$43)),"-")</f>
        <v>114879</v>
      </c>
      <c r="P109" s="116">
        <f>IFERROR(INDEX(lifespans_all!P$80:P$126,MATCH($A109,lifespans_all!$A$80:$A$126,0))*INDEX(SR_mission_minutes!P$2:P$43,MATCH($A109,SR_mission_minutes!$A$2:$A$43)),"-")</f>
        <v>114879</v>
      </c>
      <c r="Q109" s="116">
        <f>IFERROR(INDEX(lifespans_all!Q$80:Q$126,MATCH($A109,lifespans_all!$A$80:$A$126,0))*INDEX(SR_mission_minutes!Q$2:Q$43,MATCH($A109,SR_mission_minutes!$A$2:$A$43)),"-")</f>
        <v>114879</v>
      </c>
      <c r="R109" s="116">
        <f>IFERROR(INDEX(lifespans_all!R$80:R$126,MATCH($A109,lifespans_all!$A$80:$A$126,0))*INDEX(SR_mission_minutes!R$2:R$43,MATCH($A109,SR_mission_minutes!$A$2:$A$43)),"-")</f>
        <v>114879</v>
      </c>
      <c r="S109" s="116">
        <f>IFERROR(INDEX(lifespans_all!S$80:S$126,MATCH($A109,lifespans_all!$A$80:$A$126,0))*INDEX(SR_mission_minutes!S$2:S$43,MATCH($A109,SR_mission_minutes!$A$2:$A$43)),"-")</f>
        <v>114879</v>
      </c>
      <c r="T109" s="116">
        <f>IFERROR(INDEX(lifespans_all!T$80:T$126,MATCH($A109,lifespans_all!$A$80:$A$126,0))*INDEX(SR_mission_minutes!T$2:T$43,MATCH($A109,SR_mission_minutes!$A$2:$A$43)),"-")</f>
        <v>114879</v>
      </c>
      <c r="U109" s="116">
        <f>IFERROR(INDEX(lifespans_all!U$80:U$126,MATCH($A109,lifespans_all!$A$80:$A$126,0))*INDEX(SR_mission_minutes!U$2:U$43,MATCH($A109,SR_mission_minutes!$A$2:$A$43)),"-")</f>
        <v>114879</v>
      </c>
      <c r="V109" s="116">
        <f>IFERROR(INDEX(lifespans_all!V$80:V$126,MATCH($A109,lifespans_all!$A$80:$A$126,0))*INDEX(SR_mission_minutes!V$2:V$43,MATCH($A109,SR_mission_minutes!$A$2:$A$43)),"-")</f>
        <v>114879</v>
      </c>
      <c r="W109" s="116">
        <f>IFERROR(INDEX(lifespans_all!W$80:W$126,MATCH($A109,lifespans_all!$A$80:$A$126,0))*INDEX(SR_mission_minutes!W$2:W$43,MATCH($A109,SR_mission_minutes!$A$2:$A$43)),"-")</f>
        <v>114879</v>
      </c>
    </row>
    <row r="110" spans="1:23" x14ac:dyDescent="0.25">
      <c r="A110" s="44" t="s">
        <v>79</v>
      </c>
      <c r="B110" s="44" t="s">
        <v>61</v>
      </c>
      <c r="C110" s="122"/>
      <c r="D110" s="116" t="str">
        <f>IFERROR(INDEX(lifespans_all!D$80:D$126,MATCH($A110,lifespans_all!$A$80:$A$126,0))*INDEX(SR_mission_minutes!D$2:D$43,MATCH($A110,SR_mission_minutes!$A$2:$A$43)),"-")</f>
        <v>-</v>
      </c>
      <c r="E110" s="116" t="str">
        <f>IFERROR(INDEX(lifespans_all!E$80:E$126,MATCH($A110,lifespans_all!$A$80:$A$126,0))*INDEX(SR_mission_minutes!E$2:E$43,MATCH($A110,SR_mission_minutes!$A$2:$A$43)),"-")</f>
        <v>-</v>
      </c>
      <c r="F110" s="116" t="str">
        <f>IFERROR(INDEX(lifespans_all!F$80:F$126,MATCH($A110,lifespans_all!$A$80:$A$126,0))*INDEX(SR_mission_minutes!F$2:F$43,MATCH($A110,SR_mission_minutes!$A$2:$A$43)),"-")</f>
        <v>-</v>
      </c>
      <c r="G110" s="116" t="str">
        <f>IFERROR(INDEX(lifespans_all!G$80:G$126,MATCH($A110,lifespans_all!$A$80:$A$126,0))*INDEX(SR_mission_minutes!G$2:G$43,MATCH($A110,SR_mission_minutes!$A$2:$A$43)),"-")</f>
        <v>-</v>
      </c>
      <c r="H110" s="116" t="str">
        <f>IFERROR(INDEX(lifespans_all!H$80:H$126,MATCH($A110,lifespans_all!$A$80:$A$126,0))*INDEX(SR_mission_minutes!H$2:H$43,MATCH($A110,SR_mission_minutes!$A$2:$A$43)),"-")</f>
        <v>-</v>
      </c>
      <c r="I110" s="116" t="str">
        <f>IFERROR(INDEX(lifespans_all!I$80:I$126,MATCH($A110,lifespans_all!$A$80:$A$126,0))*INDEX(SR_mission_minutes!I$2:I$43,MATCH($A110,SR_mission_minutes!$A$2:$A$43)),"-")</f>
        <v>-</v>
      </c>
      <c r="J110" s="116" t="str">
        <f>IFERROR(INDEX(lifespans_all!J$80:J$126,MATCH($A110,lifespans_all!$A$80:$A$126,0))*INDEX(SR_mission_minutes!J$2:J$43,MATCH($A110,SR_mission_minutes!$A$2:$A$43)),"-")</f>
        <v>-</v>
      </c>
      <c r="K110" s="116" t="str">
        <f>IFERROR(INDEX(lifespans_all!K$80:K$126,MATCH($A110,lifespans_all!$A$80:$A$126,0))*INDEX(SR_mission_minutes!K$2:K$43,MATCH($A110,SR_mission_minutes!$A$2:$A$43)),"-")</f>
        <v>-</v>
      </c>
      <c r="L110" s="116" t="str">
        <f>IFERROR(INDEX(lifespans_all!L$80:L$126,MATCH($A110,lifespans_all!$A$80:$A$126,0))*INDEX(SR_mission_minutes!L$2:L$43,MATCH($A110,SR_mission_minutes!$A$2:$A$43)),"-")</f>
        <v>-</v>
      </c>
      <c r="M110" s="116" t="str">
        <f>IFERROR(INDEX(lifespans_all!M$80:M$126,MATCH($A110,lifespans_all!$A$80:$A$126,0))*INDEX(SR_mission_minutes!M$2:M$43,MATCH($A110,SR_mission_minutes!$A$2:$A$43)),"-")</f>
        <v>-</v>
      </c>
      <c r="N110" s="116" t="str">
        <f>IFERROR(INDEX(lifespans_all!N$80:N$126,MATCH($A110,lifespans_all!$A$80:$A$126,0))*INDEX(SR_mission_minutes!N$2:N$43,MATCH($A110,SR_mission_minutes!$A$2:$A$43)),"-")</f>
        <v>-</v>
      </c>
      <c r="O110" s="116" t="str">
        <f>IFERROR(INDEX(lifespans_all!O$80:O$126,MATCH($A110,lifespans_all!$A$80:$A$126,0))*INDEX(SR_mission_minutes!O$2:O$43,MATCH($A110,SR_mission_minutes!$A$2:$A$43)),"-")</f>
        <v>-</v>
      </c>
      <c r="P110" s="116" t="str">
        <f>IFERROR(INDEX(lifespans_all!P$80:P$126,MATCH($A110,lifespans_all!$A$80:$A$126,0))*INDEX(SR_mission_minutes!P$2:P$43,MATCH($A110,SR_mission_minutes!$A$2:$A$43)),"-")</f>
        <v>-</v>
      </c>
      <c r="Q110" s="116" t="str">
        <f>IFERROR(INDEX(lifespans_all!Q$80:Q$126,MATCH($A110,lifespans_all!$A$80:$A$126,0))*INDEX(SR_mission_minutes!Q$2:Q$43,MATCH($A110,SR_mission_minutes!$A$2:$A$43)),"-")</f>
        <v>-</v>
      </c>
      <c r="R110" s="116" t="str">
        <f>IFERROR(INDEX(lifespans_all!R$80:R$126,MATCH($A110,lifespans_all!$A$80:$A$126,0))*INDEX(SR_mission_minutes!R$2:R$43,MATCH($A110,SR_mission_minutes!$A$2:$A$43)),"-")</f>
        <v>-</v>
      </c>
      <c r="S110" s="116" t="str">
        <f>IFERROR(INDEX(lifespans_all!S$80:S$126,MATCH($A110,lifespans_all!$A$80:$A$126,0))*INDEX(SR_mission_minutes!S$2:S$43,MATCH($A110,SR_mission_minutes!$A$2:$A$43)),"-")</f>
        <v>-</v>
      </c>
      <c r="T110" s="116" t="str">
        <f>IFERROR(INDEX(lifespans_all!T$80:T$126,MATCH($A110,lifespans_all!$A$80:$A$126,0))*INDEX(SR_mission_minutes!T$2:T$43,MATCH($A110,SR_mission_minutes!$A$2:$A$43)),"-")</f>
        <v>-</v>
      </c>
      <c r="U110" s="116" t="str">
        <f>IFERROR(INDEX(lifespans_all!U$80:U$126,MATCH($A110,lifespans_all!$A$80:$A$126,0))*INDEX(SR_mission_minutes!U$2:U$43,MATCH($A110,SR_mission_minutes!$A$2:$A$43)),"-")</f>
        <v>-</v>
      </c>
      <c r="V110" s="116" t="str">
        <f>IFERROR(INDEX(lifespans_all!V$80:V$126,MATCH($A110,lifespans_all!$A$80:$A$126,0))*INDEX(SR_mission_minutes!V$2:V$43,MATCH($A110,SR_mission_minutes!$A$2:$A$43)),"-")</f>
        <v>-</v>
      </c>
      <c r="W110" s="116" t="str">
        <f>IFERROR(INDEX(lifespans_all!W$80:W$126,MATCH($A110,lifespans_all!$A$80:$A$126,0))*INDEX(SR_mission_minutes!W$2:W$43,MATCH($A110,SR_mission_minutes!$A$2:$A$43)),"-")</f>
        <v>-</v>
      </c>
    </row>
    <row r="111" spans="1:23" x14ac:dyDescent="0.25">
      <c r="A111" s="44" t="s">
        <v>80</v>
      </c>
      <c r="B111" s="44" t="s">
        <v>56</v>
      </c>
      <c r="C111" s="122"/>
      <c r="D111" s="116">
        <f>IFERROR(INDEX(lifespans_all!D$80:D$126,MATCH($A111,lifespans_all!$A$80:$A$126,0))*INDEX(SR_mission_minutes!D$2:D$43,MATCH($A111,SR_mission_minutes!$A$2:$A$43)),"-")</f>
        <v>66700.388888888891</v>
      </c>
      <c r="E111" s="116">
        <f>IFERROR(INDEX(lifespans_all!E$80:E$126,MATCH($A111,lifespans_all!$A$80:$A$126,0))*INDEX(SR_mission_minutes!E$2:E$43,MATCH($A111,SR_mission_minutes!$A$2:$A$43)),"-")</f>
        <v>66700.388888888891</v>
      </c>
      <c r="F111" s="116">
        <f>IFERROR(INDEX(lifespans_all!F$80:F$126,MATCH($A111,lifespans_all!$A$80:$A$126,0))*INDEX(SR_mission_minutes!F$2:F$43,MATCH($A111,SR_mission_minutes!$A$2:$A$43)),"-")</f>
        <v>66700.388888888891</v>
      </c>
      <c r="G111" s="116">
        <f>IFERROR(INDEX(lifespans_all!G$80:G$126,MATCH($A111,lifespans_all!$A$80:$A$126,0))*INDEX(SR_mission_minutes!G$2:G$43,MATCH($A111,SR_mission_minutes!$A$2:$A$43)),"-")</f>
        <v>66700.388888888891</v>
      </c>
      <c r="H111" s="116">
        <f>IFERROR(INDEX(lifespans_all!H$80:H$126,MATCH($A111,lifespans_all!$A$80:$A$126,0))*INDEX(SR_mission_minutes!H$2:H$43,MATCH($A111,SR_mission_minutes!$A$2:$A$43)),"-")</f>
        <v>66700.388888888891</v>
      </c>
      <c r="I111" s="116">
        <f>IFERROR(INDEX(lifespans_all!I$80:I$126,MATCH($A111,lifespans_all!$A$80:$A$126,0))*INDEX(SR_mission_minutes!I$2:I$43,MATCH($A111,SR_mission_minutes!$A$2:$A$43)),"-")</f>
        <v>66700.388888888891</v>
      </c>
      <c r="J111" s="116">
        <f>IFERROR(INDEX(lifespans_all!J$80:J$126,MATCH($A111,lifespans_all!$A$80:$A$126,0))*INDEX(SR_mission_minutes!J$2:J$43,MATCH($A111,SR_mission_minutes!$A$2:$A$43)),"-")</f>
        <v>66700.388888888891</v>
      </c>
      <c r="K111" s="116">
        <f>IFERROR(INDEX(lifespans_all!K$80:K$126,MATCH($A111,lifespans_all!$A$80:$A$126,0))*INDEX(SR_mission_minutes!K$2:K$43,MATCH($A111,SR_mission_minutes!$A$2:$A$43)),"-")</f>
        <v>0</v>
      </c>
      <c r="L111" s="116">
        <f>IFERROR(INDEX(lifespans_all!L$80:L$126,MATCH($A111,lifespans_all!$A$80:$A$126,0))*INDEX(SR_mission_minutes!L$2:L$43,MATCH($A111,SR_mission_minutes!$A$2:$A$43)),"-")</f>
        <v>0</v>
      </c>
      <c r="M111" s="116">
        <f>IFERROR(INDEX(lifespans_all!M$80:M$126,MATCH($A111,lifespans_all!$A$80:$A$126,0))*INDEX(SR_mission_minutes!M$2:M$43,MATCH($A111,SR_mission_minutes!$A$2:$A$43)),"-")</f>
        <v>0</v>
      </c>
      <c r="N111" s="116">
        <f>IFERROR(INDEX(lifespans_all!N$80:N$126,MATCH($A111,lifespans_all!$A$80:$A$126,0))*INDEX(SR_mission_minutes!N$2:N$43,MATCH($A111,SR_mission_minutes!$A$2:$A$43)),"-")</f>
        <v>0</v>
      </c>
      <c r="O111" s="116">
        <f>IFERROR(INDEX(lifespans_all!O$80:O$126,MATCH($A111,lifespans_all!$A$80:$A$126,0))*INDEX(SR_mission_minutes!O$2:O$43,MATCH($A111,SR_mission_minutes!$A$2:$A$43)),"-")</f>
        <v>0</v>
      </c>
      <c r="P111" s="116">
        <f>IFERROR(INDEX(lifespans_all!P$80:P$126,MATCH($A111,lifespans_all!$A$80:$A$126,0))*INDEX(SR_mission_minutes!P$2:P$43,MATCH($A111,SR_mission_minutes!$A$2:$A$43)),"-")</f>
        <v>0</v>
      </c>
      <c r="Q111" s="116">
        <f>IFERROR(INDEX(lifespans_all!Q$80:Q$126,MATCH($A111,lifespans_all!$A$80:$A$126,0))*INDEX(SR_mission_minutes!Q$2:Q$43,MATCH($A111,SR_mission_minutes!$A$2:$A$43)),"-")</f>
        <v>0</v>
      </c>
      <c r="R111" s="116">
        <f>IFERROR(INDEX(lifespans_all!R$80:R$126,MATCH($A111,lifespans_all!$A$80:$A$126,0))*INDEX(SR_mission_minutes!R$2:R$43,MATCH($A111,SR_mission_minutes!$A$2:$A$43)),"-")</f>
        <v>0</v>
      </c>
      <c r="S111" s="116">
        <f>IFERROR(INDEX(lifespans_all!S$80:S$126,MATCH($A111,lifespans_all!$A$80:$A$126,0))*INDEX(SR_mission_minutes!S$2:S$43,MATCH($A111,SR_mission_minutes!$A$2:$A$43)),"-")</f>
        <v>0</v>
      </c>
      <c r="T111" s="116">
        <f>IFERROR(INDEX(lifespans_all!T$80:T$126,MATCH($A111,lifespans_all!$A$80:$A$126,0))*INDEX(SR_mission_minutes!T$2:T$43,MATCH($A111,SR_mission_minutes!$A$2:$A$43)),"-")</f>
        <v>0</v>
      </c>
      <c r="U111" s="116">
        <f>IFERROR(INDEX(lifespans_all!U$80:U$126,MATCH($A111,lifespans_all!$A$80:$A$126,0))*INDEX(SR_mission_minutes!U$2:U$43,MATCH($A111,SR_mission_minutes!$A$2:$A$43)),"-")</f>
        <v>0</v>
      </c>
      <c r="V111" s="116">
        <f>IFERROR(INDEX(lifespans_all!V$80:V$126,MATCH($A111,lifespans_all!$A$80:$A$126,0))*INDEX(SR_mission_minutes!V$2:V$43,MATCH($A111,SR_mission_minutes!$A$2:$A$43)),"-")</f>
        <v>0</v>
      </c>
      <c r="W111" s="116">
        <f>IFERROR(INDEX(lifespans_all!W$80:W$126,MATCH($A111,lifespans_all!$A$80:$A$126,0))*INDEX(SR_mission_minutes!W$2:W$43,MATCH($A111,SR_mission_minutes!$A$2:$A$43)),"-")</f>
        <v>0</v>
      </c>
    </row>
    <row r="112" spans="1:23" x14ac:dyDescent="0.25">
      <c r="A112" s="44" t="s">
        <v>50</v>
      </c>
      <c r="B112" s="44" t="s">
        <v>55</v>
      </c>
      <c r="C112" s="122"/>
      <c r="D112" s="116">
        <f>IFERROR(INDEX(lifespans_all!D$80:D$126,MATCH($A112,lifespans_all!$A$80:$A$126,0))*INDEX(SR_mission_minutes!D$2:D$43,MATCH($A112,SR_mission_minutes!$A$2:$A$43)),"-")</f>
        <v>2364.2857142857142</v>
      </c>
      <c r="E112" s="116">
        <f>IFERROR(INDEX(lifespans_all!E$80:E$126,MATCH($A112,lifespans_all!$A$80:$A$126,0))*INDEX(SR_mission_minutes!E$2:E$43,MATCH($A112,SR_mission_minutes!$A$2:$A$43)),"-")</f>
        <v>2364.2857142857142</v>
      </c>
      <c r="F112" s="116">
        <f>IFERROR(INDEX(lifespans_all!F$80:F$126,MATCH($A112,lifespans_all!$A$80:$A$126,0))*INDEX(SR_mission_minutes!F$2:F$43,MATCH($A112,SR_mission_minutes!$A$2:$A$43)),"-")</f>
        <v>0</v>
      </c>
      <c r="G112" s="116">
        <f>IFERROR(INDEX(lifespans_all!G$80:G$126,MATCH($A112,lifespans_all!$A$80:$A$126,0))*INDEX(SR_mission_minutes!G$2:G$43,MATCH($A112,SR_mission_minutes!$A$2:$A$43)),"-")</f>
        <v>0</v>
      </c>
      <c r="H112" s="116">
        <f>IFERROR(INDEX(lifespans_all!H$80:H$126,MATCH($A112,lifespans_all!$A$80:$A$126,0))*INDEX(SR_mission_minutes!H$2:H$43,MATCH($A112,SR_mission_minutes!$A$2:$A$43)),"-")</f>
        <v>0</v>
      </c>
      <c r="I112" s="116">
        <f>IFERROR(INDEX(lifespans_all!I$80:I$126,MATCH($A112,lifespans_all!$A$80:$A$126,0))*INDEX(SR_mission_minutes!I$2:I$43,MATCH($A112,SR_mission_minutes!$A$2:$A$43)),"-")</f>
        <v>0</v>
      </c>
      <c r="J112" s="116">
        <f>IFERROR(INDEX(lifespans_all!J$80:J$126,MATCH($A112,lifespans_all!$A$80:$A$126,0))*INDEX(SR_mission_minutes!J$2:J$43,MATCH($A112,SR_mission_minutes!$A$2:$A$43)),"-")</f>
        <v>0</v>
      </c>
      <c r="K112" s="116">
        <f>IFERROR(INDEX(lifespans_all!K$80:K$126,MATCH($A112,lifespans_all!$A$80:$A$126,0))*INDEX(SR_mission_minutes!K$2:K$43,MATCH($A112,SR_mission_minutes!$A$2:$A$43)),"-")</f>
        <v>0</v>
      </c>
      <c r="L112" s="116">
        <f>IFERROR(INDEX(lifespans_all!L$80:L$126,MATCH($A112,lifespans_all!$A$80:$A$126,0))*INDEX(SR_mission_minutes!L$2:L$43,MATCH($A112,SR_mission_minutes!$A$2:$A$43)),"-")</f>
        <v>0</v>
      </c>
      <c r="M112" s="116">
        <f>IFERROR(INDEX(lifespans_all!M$80:M$126,MATCH($A112,lifespans_all!$A$80:$A$126,0))*INDEX(SR_mission_minutes!M$2:M$43,MATCH($A112,SR_mission_minutes!$A$2:$A$43)),"-")</f>
        <v>0</v>
      </c>
      <c r="N112" s="116">
        <f>IFERROR(INDEX(lifespans_all!N$80:N$126,MATCH($A112,lifespans_all!$A$80:$A$126,0))*INDEX(SR_mission_minutes!N$2:N$43,MATCH($A112,SR_mission_minutes!$A$2:$A$43)),"-")</f>
        <v>0</v>
      </c>
      <c r="O112" s="116">
        <f>IFERROR(INDEX(lifespans_all!O$80:O$126,MATCH($A112,lifespans_all!$A$80:$A$126,0))*INDEX(SR_mission_minutes!O$2:O$43,MATCH($A112,SR_mission_minutes!$A$2:$A$43)),"-")</f>
        <v>0</v>
      </c>
      <c r="P112" s="116">
        <f>IFERROR(INDEX(lifespans_all!P$80:P$126,MATCH($A112,lifespans_all!$A$80:$A$126,0))*INDEX(SR_mission_minutes!P$2:P$43,MATCH($A112,SR_mission_minutes!$A$2:$A$43)),"-")</f>
        <v>0</v>
      </c>
      <c r="Q112" s="116">
        <f>IFERROR(INDEX(lifespans_all!Q$80:Q$126,MATCH($A112,lifespans_all!$A$80:$A$126,0))*INDEX(SR_mission_minutes!Q$2:Q$43,MATCH($A112,SR_mission_minutes!$A$2:$A$43)),"-")</f>
        <v>0</v>
      </c>
      <c r="R112" s="116">
        <f>IFERROR(INDEX(lifespans_all!R$80:R$126,MATCH($A112,lifespans_all!$A$80:$A$126,0))*INDEX(SR_mission_minutes!R$2:R$43,MATCH($A112,SR_mission_minutes!$A$2:$A$43)),"-")</f>
        <v>0</v>
      </c>
      <c r="S112" s="116">
        <f>IFERROR(INDEX(lifespans_all!S$80:S$126,MATCH($A112,lifespans_all!$A$80:$A$126,0))*INDEX(SR_mission_minutes!S$2:S$43,MATCH($A112,SR_mission_minutes!$A$2:$A$43)),"-")</f>
        <v>0</v>
      </c>
      <c r="T112" s="116">
        <f>IFERROR(INDEX(lifespans_all!T$80:T$126,MATCH($A112,lifespans_all!$A$80:$A$126,0))*INDEX(SR_mission_minutes!T$2:T$43,MATCH($A112,SR_mission_minutes!$A$2:$A$43)),"-")</f>
        <v>0</v>
      </c>
      <c r="U112" s="116">
        <f>IFERROR(INDEX(lifespans_all!U$80:U$126,MATCH($A112,lifespans_all!$A$80:$A$126,0))*INDEX(SR_mission_minutes!U$2:U$43,MATCH($A112,SR_mission_minutes!$A$2:$A$43)),"-")</f>
        <v>0</v>
      </c>
      <c r="V112" s="116">
        <f>IFERROR(INDEX(lifespans_all!V$80:V$126,MATCH($A112,lifespans_all!$A$80:$A$126,0))*INDEX(SR_mission_minutes!V$2:V$43,MATCH($A112,SR_mission_minutes!$A$2:$A$43)),"-")</f>
        <v>0</v>
      </c>
      <c r="W112" s="116">
        <f>IFERROR(INDEX(lifespans_all!W$80:W$126,MATCH($A112,lifespans_all!$A$80:$A$126,0))*INDEX(SR_mission_minutes!W$2:W$43,MATCH($A112,SR_mission_minutes!$A$2:$A$43)),"-")</f>
        <v>0</v>
      </c>
    </row>
    <row r="113" spans="1:23" x14ac:dyDescent="0.25">
      <c r="A113" s="44" t="s">
        <v>51</v>
      </c>
      <c r="B113" s="44" t="s">
        <v>55</v>
      </c>
      <c r="C113" s="122"/>
      <c r="D113" s="116">
        <f>IFERROR(INDEX(lifespans_all!D$80:D$126,MATCH($A113,lifespans_all!$A$80:$A$126,0))*INDEX(SR_mission_minutes!D$2:D$43,MATCH($A113,SR_mission_minutes!$A$2:$A$43)),"-")</f>
        <v>2364.2857142857142</v>
      </c>
      <c r="E113" s="116">
        <f>IFERROR(INDEX(lifespans_all!E$80:E$126,MATCH($A113,lifespans_all!$A$80:$A$126,0))*INDEX(SR_mission_minutes!E$2:E$43,MATCH($A113,SR_mission_minutes!$A$2:$A$43)),"-")</f>
        <v>2364.2857142857142</v>
      </c>
      <c r="F113" s="116">
        <f>IFERROR(INDEX(lifespans_all!F$80:F$126,MATCH($A113,lifespans_all!$A$80:$A$126,0))*INDEX(SR_mission_minutes!F$2:F$43,MATCH($A113,SR_mission_minutes!$A$2:$A$43)),"-")</f>
        <v>0</v>
      </c>
      <c r="G113" s="116">
        <f>IFERROR(INDEX(lifespans_all!G$80:G$126,MATCH($A113,lifespans_all!$A$80:$A$126,0))*INDEX(SR_mission_minutes!G$2:G$43,MATCH($A113,SR_mission_minutes!$A$2:$A$43)),"-")</f>
        <v>0</v>
      </c>
      <c r="H113" s="116">
        <f>IFERROR(INDEX(lifespans_all!H$80:H$126,MATCH($A113,lifespans_all!$A$80:$A$126,0))*INDEX(SR_mission_minutes!H$2:H$43,MATCH($A113,SR_mission_minutes!$A$2:$A$43)),"-")</f>
        <v>0</v>
      </c>
      <c r="I113" s="116">
        <f>IFERROR(INDEX(lifespans_all!I$80:I$126,MATCH($A113,lifespans_all!$A$80:$A$126,0))*INDEX(SR_mission_minutes!I$2:I$43,MATCH($A113,SR_mission_minutes!$A$2:$A$43)),"-")</f>
        <v>0</v>
      </c>
      <c r="J113" s="116">
        <f>IFERROR(INDEX(lifespans_all!J$80:J$126,MATCH($A113,lifespans_all!$A$80:$A$126,0))*INDEX(SR_mission_minutes!J$2:J$43,MATCH($A113,SR_mission_minutes!$A$2:$A$43)),"-")</f>
        <v>0</v>
      </c>
      <c r="K113" s="116">
        <f>IFERROR(INDEX(lifespans_all!K$80:K$126,MATCH($A113,lifespans_all!$A$80:$A$126,0))*INDEX(SR_mission_minutes!K$2:K$43,MATCH($A113,SR_mission_minutes!$A$2:$A$43)),"-")</f>
        <v>0</v>
      </c>
      <c r="L113" s="116">
        <f>IFERROR(INDEX(lifespans_all!L$80:L$126,MATCH($A113,lifespans_all!$A$80:$A$126,0))*INDEX(SR_mission_minutes!L$2:L$43,MATCH($A113,SR_mission_minutes!$A$2:$A$43)),"-")</f>
        <v>0</v>
      </c>
      <c r="M113" s="116">
        <f>IFERROR(INDEX(lifespans_all!M$80:M$126,MATCH($A113,lifespans_all!$A$80:$A$126,0))*INDEX(SR_mission_minutes!M$2:M$43,MATCH($A113,SR_mission_minutes!$A$2:$A$43)),"-")</f>
        <v>0</v>
      </c>
      <c r="N113" s="116">
        <f>IFERROR(INDEX(lifespans_all!N$80:N$126,MATCH($A113,lifespans_all!$A$80:$A$126,0))*INDEX(SR_mission_minutes!N$2:N$43,MATCH($A113,SR_mission_minutes!$A$2:$A$43)),"-")</f>
        <v>0</v>
      </c>
      <c r="O113" s="116">
        <f>IFERROR(INDEX(lifespans_all!O$80:O$126,MATCH($A113,lifespans_all!$A$80:$A$126,0))*INDEX(SR_mission_minutes!O$2:O$43,MATCH($A113,SR_mission_minutes!$A$2:$A$43)),"-")</f>
        <v>0</v>
      </c>
      <c r="P113" s="116">
        <f>IFERROR(INDEX(lifespans_all!P$80:P$126,MATCH($A113,lifespans_all!$A$80:$A$126,0))*INDEX(SR_mission_minutes!P$2:P$43,MATCH($A113,SR_mission_minutes!$A$2:$A$43)),"-")</f>
        <v>0</v>
      </c>
      <c r="Q113" s="116">
        <f>IFERROR(INDEX(lifespans_all!Q$80:Q$126,MATCH($A113,lifespans_all!$A$80:$A$126,0))*INDEX(SR_mission_minutes!Q$2:Q$43,MATCH($A113,SR_mission_minutes!$A$2:$A$43)),"-")</f>
        <v>0</v>
      </c>
      <c r="R113" s="116">
        <f>IFERROR(INDEX(lifespans_all!R$80:R$126,MATCH($A113,lifespans_all!$A$80:$A$126,0))*INDEX(SR_mission_minutes!R$2:R$43,MATCH($A113,SR_mission_minutes!$A$2:$A$43)),"-")</f>
        <v>0</v>
      </c>
      <c r="S113" s="116">
        <f>IFERROR(INDEX(lifespans_all!S$80:S$126,MATCH($A113,lifespans_all!$A$80:$A$126,0))*INDEX(SR_mission_minutes!S$2:S$43,MATCH($A113,SR_mission_minutes!$A$2:$A$43)),"-")</f>
        <v>0</v>
      </c>
      <c r="T113" s="116">
        <f>IFERROR(INDEX(lifespans_all!T$80:T$126,MATCH($A113,lifespans_all!$A$80:$A$126,0))*INDEX(SR_mission_minutes!T$2:T$43,MATCH($A113,SR_mission_minutes!$A$2:$A$43)),"-")</f>
        <v>0</v>
      </c>
      <c r="U113" s="116">
        <f>IFERROR(INDEX(lifespans_all!U$80:U$126,MATCH($A113,lifespans_all!$A$80:$A$126,0))*INDEX(SR_mission_minutes!U$2:U$43,MATCH($A113,SR_mission_minutes!$A$2:$A$43)),"-")</f>
        <v>0</v>
      </c>
      <c r="V113" s="116">
        <f>IFERROR(INDEX(lifespans_all!V$80:V$126,MATCH($A113,lifespans_all!$A$80:$A$126,0))*INDEX(SR_mission_minutes!V$2:V$43,MATCH($A113,SR_mission_minutes!$A$2:$A$43)),"-")</f>
        <v>0</v>
      </c>
      <c r="W113" s="116">
        <f>IFERROR(INDEX(lifespans_all!W$80:W$126,MATCH($A113,lifespans_all!$A$80:$A$126,0))*INDEX(SR_mission_minutes!W$2:W$43,MATCH($A113,SR_mission_minutes!$A$2:$A$43)),"-")</f>
        <v>0</v>
      </c>
    </row>
    <row r="114" spans="1:23" x14ac:dyDescent="0.25">
      <c r="A114" s="44" t="s">
        <v>52</v>
      </c>
      <c r="B114" s="44" t="s">
        <v>55</v>
      </c>
      <c r="C114" s="122"/>
      <c r="D114" s="116">
        <f>IFERROR(INDEX(lifespans_all!D$80:D$126,MATCH($A114,lifespans_all!$A$80:$A$126,0))*INDEX(SR_mission_minutes!D$2:D$43,MATCH($A114,SR_mission_minutes!$A$2:$A$43)),"-")</f>
        <v>2364.2857142857142</v>
      </c>
      <c r="E114" s="116">
        <f>IFERROR(INDEX(lifespans_all!E$80:E$126,MATCH($A114,lifespans_all!$A$80:$A$126,0))*INDEX(SR_mission_minutes!E$2:E$43,MATCH($A114,SR_mission_minutes!$A$2:$A$43)),"-")</f>
        <v>2364.2857142857142</v>
      </c>
      <c r="F114" s="116">
        <f>IFERROR(INDEX(lifespans_all!F$80:F$126,MATCH($A114,lifespans_all!$A$80:$A$126,0))*INDEX(SR_mission_minutes!F$2:F$43,MATCH($A114,SR_mission_minutes!$A$2:$A$43)),"-")</f>
        <v>0</v>
      </c>
      <c r="G114" s="116">
        <f>IFERROR(INDEX(lifespans_all!G$80:G$126,MATCH($A114,lifespans_all!$A$80:$A$126,0))*INDEX(SR_mission_minutes!G$2:G$43,MATCH($A114,SR_mission_minutes!$A$2:$A$43)),"-")</f>
        <v>0</v>
      </c>
      <c r="H114" s="116">
        <f>IFERROR(INDEX(lifespans_all!H$80:H$126,MATCH($A114,lifespans_all!$A$80:$A$126,0))*INDEX(SR_mission_minutes!H$2:H$43,MATCH($A114,SR_mission_minutes!$A$2:$A$43)),"-")</f>
        <v>0</v>
      </c>
      <c r="I114" s="116">
        <f>IFERROR(INDEX(lifespans_all!I$80:I$126,MATCH($A114,lifespans_all!$A$80:$A$126,0))*INDEX(SR_mission_minutes!I$2:I$43,MATCH($A114,SR_mission_minutes!$A$2:$A$43)),"-")</f>
        <v>0</v>
      </c>
      <c r="J114" s="116">
        <f>IFERROR(INDEX(lifespans_all!J$80:J$126,MATCH($A114,lifespans_all!$A$80:$A$126,0))*INDEX(SR_mission_minutes!J$2:J$43,MATCH($A114,SR_mission_minutes!$A$2:$A$43)),"-")</f>
        <v>0</v>
      </c>
      <c r="K114" s="116">
        <f>IFERROR(INDEX(lifespans_all!K$80:K$126,MATCH($A114,lifespans_all!$A$80:$A$126,0))*INDEX(SR_mission_minutes!K$2:K$43,MATCH($A114,SR_mission_minutes!$A$2:$A$43)),"-")</f>
        <v>0</v>
      </c>
      <c r="L114" s="116">
        <f>IFERROR(INDEX(lifespans_all!L$80:L$126,MATCH($A114,lifespans_all!$A$80:$A$126,0))*INDEX(SR_mission_minutes!L$2:L$43,MATCH($A114,SR_mission_minutes!$A$2:$A$43)),"-")</f>
        <v>0</v>
      </c>
      <c r="M114" s="116">
        <f>IFERROR(INDEX(lifespans_all!M$80:M$126,MATCH($A114,lifespans_all!$A$80:$A$126,0))*INDEX(SR_mission_minutes!M$2:M$43,MATCH($A114,SR_mission_minutes!$A$2:$A$43)),"-")</f>
        <v>0</v>
      </c>
      <c r="N114" s="116">
        <f>IFERROR(INDEX(lifespans_all!N$80:N$126,MATCH($A114,lifespans_all!$A$80:$A$126,0))*INDEX(SR_mission_minutes!N$2:N$43,MATCH($A114,SR_mission_minutes!$A$2:$A$43)),"-")</f>
        <v>0</v>
      </c>
      <c r="O114" s="116">
        <f>IFERROR(INDEX(lifespans_all!O$80:O$126,MATCH($A114,lifespans_all!$A$80:$A$126,0))*INDEX(SR_mission_minutes!O$2:O$43,MATCH($A114,SR_mission_minutes!$A$2:$A$43)),"-")</f>
        <v>0</v>
      </c>
      <c r="P114" s="116">
        <f>IFERROR(INDEX(lifespans_all!P$80:P$126,MATCH($A114,lifespans_all!$A$80:$A$126,0))*INDEX(SR_mission_minutes!P$2:P$43,MATCH($A114,SR_mission_minutes!$A$2:$A$43)),"-")</f>
        <v>0</v>
      </c>
      <c r="Q114" s="116">
        <f>IFERROR(INDEX(lifespans_all!Q$80:Q$126,MATCH($A114,lifespans_all!$A$80:$A$126,0))*INDEX(SR_mission_minutes!Q$2:Q$43,MATCH($A114,SR_mission_minutes!$A$2:$A$43)),"-")</f>
        <v>0</v>
      </c>
      <c r="R114" s="116">
        <f>IFERROR(INDEX(lifespans_all!R$80:R$126,MATCH($A114,lifespans_all!$A$80:$A$126,0))*INDEX(SR_mission_minutes!R$2:R$43,MATCH($A114,SR_mission_minutes!$A$2:$A$43)),"-")</f>
        <v>0</v>
      </c>
      <c r="S114" s="116">
        <f>IFERROR(INDEX(lifespans_all!S$80:S$126,MATCH($A114,lifespans_all!$A$80:$A$126,0))*INDEX(SR_mission_minutes!S$2:S$43,MATCH($A114,SR_mission_minutes!$A$2:$A$43)),"-")</f>
        <v>0</v>
      </c>
      <c r="T114" s="116">
        <f>IFERROR(INDEX(lifespans_all!T$80:T$126,MATCH($A114,lifespans_all!$A$80:$A$126,0))*INDEX(SR_mission_minutes!T$2:T$43,MATCH($A114,SR_mission_minutes!$A$2:$A$43)),"-")</f>
        <v>0</v>
      </c>
      <c r="U114" s="116">
        <f>IFERROR(INDEX(lifespans_all!U$80:U$126,MATCH($A114,lifespans_all!$A$80:$A$126,0))*INDEX(SR_mission_minutes!U$2:U$43,MATCH($A114,SR_mission_minutes!$A$2:$A$43)),"-")</f>
        <v>0</v>
      </c>
      <c r="V114" s="116">
        <f>IFERROR(INDEX(lifespans_all!V$80:V$126,MATCH($A114,lifespans_all!$A$80:$A$126,0))*INDEX(SR_mission_minutes!V$2:V$43,MATCH($A114,SR_mission_minutes!$A$2:$A$43)),"-")</f>
        <v>0</v>
      </c>
      <c r="W114" s="116">
        <f>IFERROR(INDEX(lifespans_all!W$80:W$126,MATCH($A114,lifespans_all!$A$80:$A$126,0))*INDEX(SR_mission_minutes!W$2:W$43,MATCH($A114,SR_mission_minutes!$A$2:$A$43)),"-")</f>
        <v>0</v>
      </c>
    </row>
    <row r="115" spans="1:23" x14ac:dyDescent="0.25">
      <c r="A115" s="44" t="s">
        <v>53</v>
      </c>
      <c r="B115" s="44" t="s">
        <v>56</v>
      </c>
      <c r="C115" s="122"/>
      <c r="D115" s="116">
        <f>IFERROR(INDEX(lifespans_all!D$80:D$126,MATCH($A115,lifespans_all!$A$80:$A$126,0))*INDEX(SR_mission_minutes!D$2:D$43,MATCH($A115,SR_mission_minutes!$A$2:$A$43)),"-")</f>
        <v>66700.388888888891</v>
      </c>
      <c r="E115" s="116">
        <f>IFERROR(INDEX(lifespans_all!E$80:E$126,MATCH($A115,lifespans_all!$A$80:$A$126,0))*INDEX(SR_mission_minutes!E$2:E$43,MATCH($A115,SR_mission_minutes!$A$2:$A$43)),"-")</f>
        <v>0</v>
      </c>
      <c r="F115" s="116">
        <f>IFERROR(INDEX(lifespans_all!F$80:F$126,MATCH($A115,lifespans_all!$A$80:$A$126,0))*INDEX(SR_mission_minutes!F$2:F$43,MATCH($A115,SR_mission_minutes!$A$2:$A$43)),"-")</f>
        <v>0</v>
      </c>
      <c r="G115" s="116">
        <f>IFERROR(INDEX(lifespans_all!G$80:G$126,MATCH($A115,lifespans_all!$A$80:$A$126,0))*INDEX(SR_mission_minutes!G$2:G$43,MATCH($A115,SR_mission_minutes!$A$2:$A$43)),"-")</f>
        <v>0</v>
      </c>
      <c r="H115" s="116">
        <f>IFERROR(INDEX(lifespans_all!H$80:H$126,MATCH($A115,lifespans_all!$A$80:$A$126,0))*INDEX(SR_mission_minutes!H$2:H$43,MATCH($A115,SR_mission_minutes!$A$2:$A$43)),"-")</f>
        <v>0</v>
      </c>
      <c r="I115" s="116">
        <f>IFERROR(INDEX(lifespans_all!I$80:I$126,MATCH($A115,lifespans_all!$A$80:$A$126,0))*INDEX(SR_mission_minutes!I$2:I$43,MATCH($A115,SR_mission_minutes!$A$2:$A$43)),"-")</f>
        <v>0</v>
      </c>
      <c r="J115" s="116">
        <f>IFERROR(INDEX(lifespans_all!J$80:J$126,MATCH($A115,lifespans_all!$A$80:$A$126,0))*INDEX(SR_mission_minutes!J$2:J$43,MATCH($A115,SR_mission_minutes!$A$2:$A$43)),"-")</f>
        <v>0</v>
      </c>
      <c r="K115" s="116">
        <f>IFERROR(INDEX(lifespans_all!K$80:K$126,MATCH($A115,lifespans_all!$A$80:$A$126,0))*INDEX(SR_mission_minutes!K$2:K$43,MATCH($A115,SR_mission_minutes!$A$2:$A$43)),"-")</f>
        <v>0</v>
      </c>
      <c r="L115" s="116">
        <f>IFERROR(INDEX(lifespans_all!L$80:L$126,MATCH($A115,lifespans_all!$A$80:$A$126,0))*INDEX(SR_mission_minutes!L$2:L$43,MATCH($A115,SR_mission_minutes!$A$2:$A$43)),"-")</f>
        <v>0</v>
      </c>
      <c r="M115" s="116">
        <f>IFERROR(INDEX(lifespans_all!M$80:M$126,MATCH($A115,lifespans_all!$A$80:$A$126,0))*INDEX(SR_mission_minutes!M$2:M$43,MATCH($A115,SR_mission_minutes!$A$2:$A$43)),"-")</f>
        <v>0</v>
      </c>
      <c r="N115" s="116">
        <f>IFERROR(INDEX(lifespans_all!N$80:N$126,MATCH($A115,lifespans_all!$A$80:$A$126,0))*INDEX(SR_mission_minutes!N$2:N$43,MATCH($A115,SR_mission_minutes!$A$2:$A$43)),"-")</f>
        <v>0</v>
      </c>
      <c r="O115" s="116">
        <f>IFERROR(INDEX(lifespans_all!O$80:O$126,MATCH($A115,lifespans_all!$A$80:$A$126,0))*INDEX(SR_mission_minutes!O$2:O$43,MATCH($A115,SR_mission_minutes!$A$2:$A$43)),"-")</f>
        <v>0</v>
      </c>
      <c r="P115" s="116">
        <f>IFERROR(INDEX(lifespans_all!P$80:P$126,MATCH($A115,lifespans_all!$A$80:$A$126,0))*INDEX(SR_mission_minutes!P$2:P$43,MATCH($A115,SR_mission_minutes!$A$2:$A$43)),"-")</f>
        <v>0</v>
      </c>
      <c r="Q115" s="116">
        <f>IFERROR(INDEX(lifespans_all!Q$80:Q$126,MATCH($A115,lifespans_all!$A$80:$A$126,0))*INDEX(SR_mission_minutes!Q$2:Q$43,MATCH($A115,SR_mission_minutes!$A$2:$A$43)),"-")</f>
        <v>0</v>
      </c>
      <c r="R115" s="116">
        <f>IFERROR(INDEX(lifespans_all!R$80:R$126,MATCH($A115,lifespans_all!$A$80:$A$126,0))*INDEX(SR_mission_minutes!R$2:R$43,MATCH($A115,SR_mission_minutes!$A$2:$A$43)),"-")</f>
        <v>0</v>
      </c>
      <c r="S115" s="116">
        <f>IFERROR(INDEX(lifespans_all!S$80:S$126,MATCH($A115,lifespans_all!$A$80:$A$126,0))*INDEX(SR_mission_minutes!S$2:S$43,MATCH($A115,SR_mission_minutes!$A$2:$A$43)),"-")</f>
        <v>0</v>
      </c>
      <c r="T115" s="116">
        <f>IFERROR(INDEX(lifespans_all!T$80:T$126,MATCH($A115,lifespans_all!$A$80:$A$126,0))*INDEX(SR_mission_minutes!T$2:T$43,MATCH($A115,SR_mission_minutes!$A$2:$A$43)),"-")</f>
        <v>0</v>
      </c>
      <c r="U115" s="116">
        <f>IFERROR(INDEX(lifespans_all!U$80:U$126,MATCH($A115,lifespans_all!$A$80:$A$126,0))*INDEX(SR_mission_minutes!U$2:U$43,MATCH($A115,SR_mission_minutes!$A$2:$A$43)),"-")</f>
        <v>0</v>
      </c>
      <c r="V115" s="116">
        <f>IFERROR(INDEX(lifespans_all!V$80:V$126,MATCH($A115,lifespans_all!$A$80:$A$126,0))*INDEX(SR_mission_minutes!V$2:V$43,MATCH($A115,SR_mission_minutes!$A$2:$A$43)),"-")</f>
        <v>0</v>
      </c>
      <c r="W115" s="116">
        <f>IFERROR(INDEX(lifespans_all!W$80:W$126,MATCH($A115,lifespans_all!$A$80:$A$126,0))*INDEX(SR_mission_minutes!W$2:W$43,MATCH($A115,SR_mission_minutes!$A$2:$A$43)),"-")</f>
        <v>0</v>
      </c>
    </row>
    <row r="116" spans="1:23" x14ac:dyDescent="0.25">
      <c r="A116" s="44" t="s">
        <v>54</v>
      </c>
      <c r="B116" s="44" t="s">
        <v>56</v>
      </c>
      <c r="C116" s="122"/>
      <c r="D116" s="116">
        <f>IFERROR(INDEX(lifespans_all!D$80:D$126,MATCH($A116,lifespans_all!$A$80:$A$126,0))*INDEX(SR_mission_minutes!D$2:D$43,MATCH($A116,SR_mission_minutes!$A$2:$A$43)),"-")</f>
        <v>33739.333333333336</v>
      </c>
      <c r="E116" s="116">
        <f>IFERROR(INDEX(lifespans_all!E$80:E$126,MATCH($A116,lifespans_all!$A$80:$A$126,0))*INDEX(SR_mission_minutes!E$2:E$43,MATCH($A116,SR_mission_minutes!$A$2:$A$43)),"-")</f>
        <v>33739.333333333336</v>
      </c>
      <c r="F116" s="116">
        <f>IFERROR(INDEX(lifespans_all!F$80:F$126,MATCH($A116,lifespans_all!$A$80:$A$126,0))*INDEX(SR_mission_minutes!F$2:F$43,MATCH($A116,SR_mission_minutes!$A$2:$A$43)),"-")</f>
        <v>33739.333333333336</v>
      </c>
      <c r="G116" s="116">
        <f>IFERROR(INDEX(lifespans_all!G$80:G$126,MATCH($A116,lifespans_all!$A$80:$A$126,0))*INDEX(SR_mission_minutes!G$2:G$43,MATCH($A116,SR_mission_minutes!$A$2:$A$43)),"-")</f>
        <v>33739.333333333336</v>
      </c>
      <c r="H116" s="116">
        <f>IFERROR(INDEX(lifespans_all!H$80:H$126,MATCH($A116,lifespans_all!$A$80:$A$126,0))*INDEX(SR_mission_minutes!H$2:H$43,MATCH($A116,SR_mission_minutes!$A$2:$A$43)),"-")</f>
        <v>0</v>
      </c>
      <c r="I116" s="116">
        <f>IFERROR(INDEX(lifespans_all!I$80:I$126,MATCH($A116,lifespans_all!$A$80:$A$126,0))*INDEX(SR_mission_minutes!I$2:I$43,MATCH($A116,SR_mission_minutes!$A$2:$A$43)),"-")</f>
        <v>0</v>
      </c>
      <c r="J116" s="116">
        <f>IFERROR(INDEX(lifespans_all!J$80:J$126,MATCH($A116,lifespans_all!$A$80:$A$126,0))*INDEX(SR_mission_minutes!J$2:J$43,MATCH($A116,SR_mission_minutes!$A$2:$A$43)),"-")</f>
        <v>0</v>
      </c>
      <c r="K116" s="116">
        <f>IFERROR(INDEX(lifespans_all!K$80:K$126,MATCH($A116,lifespans_all!$A$80:$A$126,0))*INDEX(SR_mission_minutes!K$2:K$43,MATCH($A116,SR_mission_minutes!$A$2:$A$43)),"-")</f>
        <v>0</v>
      </c>
      <c r="L116" s="116">
        <f>IFERROR(INDEX(lifespans_all!L$80:L$126,MATCH($A116,lifespans_all!$A$80:$A$126,0))*INDEX(SR_mission_minutes!L$2:L$43,MATCH($A116,SR_mission_minutes!$A$2:$A$43)),"-")</f>
        <v>0</v>
      </c>
      <c r="M116" s="116">
        <f>IFERROR(INDEX(lifespans_all!M$80:M$126,MATCH($A116,lifespans_all!$A$80:$A$126,0))*INDEX(SR_mission_minutes!M$2:M$43,MATCH($A116,SR_mission_minutes!$A$2:$A$43)),"-")</f>
        <v>0</v>
      </c>
      <c r="N116" s="116">
        <f>IFERROR(INDEX(lifespans_all!N$80:N$126,MATCH($A116,lifespans_all!$A$80:$A$126,0))*INDEX(SR_mission_minutes!N$2:N$43,MATCH($A116,SR_mission_minutes!$A$2:$A$43)),"-")</f>
        <v>0</v>
      </c>
      <c r="O116" s="116">
        <f>IFERROR(INDEX(lifespans_all!O$80:O$126,MATCH($A116,lifespans_all!$A$80:$A$126,0))*INDEX(SR_mission_minutes!O$2:O$43,MATCH($A116,SR_mission_minutes!$A$2:$A$43)),"-")</f>
        <v>0</v>
      </c>
      <c r="P116" s="116">
        <f>IFERROR(INDEX(lifespans_all!P$80:P$126,MATCH($A116,lifespans_all!$A$80:$A$126,0))*INDEX(SR_mission_minutes!P$2:P$43,MATCH($A116,SR_mission_minutes!$A$2:$A$43)),"-")</f>
        <v>0</v>
      </c>
      <c r="Q116" s="116">
        <f>IFERROR(INDEX(lifespans_all!Q$80:Q$126,MATCH($A116,lifespans_all!$A$80:$A$126,0))*INDEX(SR_mission_minutes!Q$2:Q$43,MATCH($A116,SR_mission_minutes!$A$2:$A$43)),"-")</f>
        <v>0</v>
      </c>
      <c r="R116" s="116">
        <f>IFERROR(INDEX(lifespans_all!R$80:R$126,MATCH($A116,lifespans_all!$A$80:$A$126,0))*INDEX(SR_mission_minutes!R$2:R$43,MATCH($A116,SR_mission_minutes!$A$2:$A$43)),"-")</f>
        <v>0</v>
      </c>
      <c r="S116" s="116">
        <f>IFERROR(INDEX(lifespans_all!S$80:S$126,MATCH($A116,lifespans_all!$A$80:$A$126,0))*INDEX(SR_mission_minutes!S$2:S$43,MATCH($A116,SR_mission_minutes!$A$2:$A$43)),"-")</f>
        <v>0</v>
      </c>
      <c r="T116" s="116">
        <f>IFERROR(INDEX(lifespans_all!T$80:T$126,MATCH($A116,lifespans_all!$A$80:$A$126,0))*INDEX(SR_mission_minutes!T$2:T$43,MATCH($A116,SR_mission_minutes!$A$2:$A$43)),"-")</f>
        <v>0</v>
      </c>
      <c r="U116" s="116">
        <f>IFERROR(INDEX(lifespans_all!U$80:U$126,MATCH($A116,lifespans_all!$A$80:$A$126,0))*INDEX(SR_mission_minutes!U$2:U$43,MATCH($A116,SR_mission_minutes!$A$2:$A$43)),"-")</f>
        <v>0</v>
      </c>
      <c r="V116" s="116">
        <f>IFERROR(INDEX(lifespans_all!V$80:V$126,MATCH($A116,lifespans_all!$A$80:$A$126,0))*INDEX(SR_mission_minutes!V$2:V$43,MATCH($A116,SR_mission_minutes!$A$2:$A$43)),"-")</f>
        <v>0</v>
      </c>
      <c r="W116" s="116">
        <f>IFERROR(INDEX(lifespans_all!W$80:W$126,MATCH($A116,lifespans_all!$A$80:$A$126,0))*INDEX(SR_mission_minutes!W$2:W$43,MATCH($A116,SR_mission_minutes!$A$2:$A$43)),"-")</f>
        <v>0</v>
      </c>
    </row>
    <row r="117" spans="1:23" x14ac:dyDescent="0.25">
      <c r="A117" s="36" t="s">
        <v>107</v>
      </c>
      <c r="B117" s="35" t="s">
        <v>58</v>
      </c>
      <c r="C117" s="36" t="s">
        <v>11</v>
      </c>
      <c r="D117" s="116">
        <f>IFERROR((INDEX(lifespans_all!D$127:D$134,MATCH($B117,lifespans_all!$B$127:$B$134,0))*SR_mission_minutes!D44)*POWER(1+(Settings!$C$31/100),D$1-2021),"-")</f>
        <v>34463.699999999997</v>
      </c>
      <c r="E117" s="116">
        <f>IFERROR((INDEX(lifespans_all!E$127:E$134,MATCH($B117,lifespans_all!$B$127:$B$134,0))*SR_mission_minutes!E44)*POWER(1+(Settings!$C$31/100),E$1-2021),"-")</f>
        <v>70305.947999999989</v>
      </c>
      <c r="F117" s="116">
        <f>IFERROR((INDEX(lifespans_all!F$127:F$134,MATCH($B117,lifespans_all!$B$127:$B$134,0))*SR_mission_minutes!F44)*POWER(1+(Settings!$C$31/100),F$1-2021),"-")</f>
        <v>107568.10043999999</v>
      </c>
      <c r="G117" s="116">
        <f>IFERROR((INDEX(lifespans_all!G$127:G$134,MATCH($B117,lifespans_all!$B$127:$B$134,0))*SR_mission_minutes!G44)*POWER(1+(Settings!$C$31/100),G$1-2021),"-")</f>
        <v>146292.61659839997</v>
      </c>
      <c r="H117" s="116">
        <f>IFERROR((INDEX(lifespans_all!H$127:H$134,MATCH($B117,lifespans_all!$B$127:$B$134,0))*SR_mission_minutes!H44)*POWER(1+(Settings!$C$31/100),H$1-2021),"-")</f>
        <v>186523.08616295998</v>
      </c>
      <c r="I117" s="116">
        <f>IFERROR((INDEX(lifespans_all!I$127:I$134,MATCH($B117,lifespans_all!$B$127:$B$134,0))*SR_mission_minutes!I44)*POWER(1+(Settings!$C$31/100),I$1-2021),"-")</f>
        <v>228304.25746346306</v>
      </c>
      <c r="J117" s="116">
        <f>IFERROR((INDEX(lifespans_all!J$127:J$134,MATCH($B117,lifespans_all!$B$127:$B$134,0))*SR_mission_minutes!J44)*POWER(1+(Settings!$C$31/100),J$1-2021),"-")</f>
        <v>271682.06638152106</v>
      </c>
      <c r="K117" s="116">
        <f>IFERROR((INDEX(lifespans_all!K$127:K$134,MATCH($B117,lifespans_all!$B$127:$B$134,0))*SR_mission_minutes!K44)*POWER(1+(Settings!$C$31/100),K$1-2021),"-")</f>
        <v>316703.66595331585</v>
      </c>
      <c r="L117" s="116">
        <f>IFERROR((INDEX(lifespans_all!L$127:L$134,MATCH($B117,lifespans_all!$B$127:$B$134,0))*SR_mission_minutes!L44)*POWER(1+(Settings!$C$31/100),L$1-2021),"-")</f>
        <v>363417.45668142999</v>
      </c>
      <c r="M117" s="116">
        <f>IFERROR((INDEX(lifespans_all!M$127:M$134,MATCH($B117,lifespans_all!$B$127:$B$134,0))*SR_mission_minutes!M44)*POWER(1+(Settings!$C$31/100),M$1-2021),"-")</f>
        <v>411873.11757228727</v>
      </c>
      <c r="N117" s="116">
        <f>IFERROR((INDEX(lifespans_all!N$127:N$134,MATCH($B117,lifespans_all!$B$127:$B$134,0))*SR_mission_minutes!N44)*POWER(1+(Settings!$C$31/100),N$1-2021),"-")</f>
        <v>700184.29987288848</v>
      </c>
      <c r="O117" s="116">
        <f>IFERROR((INDEX(lifespans_all!O$127:O$134,MATCH($B117,lifespans_all!$B$127:$B$134,0))*SR_mission_minutes!O44)*POWER(1+(Settings!$C$31/100),O$1-2021),"-")</f>
        <v>714187.98587034619</v>
      </c>
      <c r="P117" s="116">
        <f>IFERROR((INDEX(lifespans_all!P$127:P$134,MATCH($B117,lifespans_all!$B$127:$B$134,0))*SR_mission_minutes!P44)*POWER(1+(Settings!$C$31/100),P$1-2021),"-")</f>
        <v>728471.74558775313</v>
      </c>
      <c r="Q117" s="116">
        <f>IFERROR((INDEX(lifespans_all!Q$127:Q$134,MATCH($B117,lifespans_all!$B$127:$B$134,0))*SR_mission_minutes!Q44)*POWER(1+(Settings!$C$31/100),Q$1-2021),"-")</f>
        <v>743041.18049950816</v>
      </c>
      <c r="R117" s="116">
        <f>IFERROR((INDEX(lifespans_all!R$127:R$134,MATCH($B117,lifespans_all!$B$127:$B$134,0))*SR_mission_minutes!R44)*POWER(1+(Settings!$C$31/100),R$1-2021),"-")</f>
        <v>757902.00410949846</v>
      </c>
      <c r="S117" s="116">
        <f>IFERROR((INDEX(lifespans_all!S$127:S$134,MATCH($B117,lifespans_all!$B$127:$B$134,0))*SR_mission_minutes!S44)*POWER(1+(Settings!$C$31/100),S$1-2021),"-")</f>
        <v>773060.04419168818</v>
      </c>
      <c r="T117" s="116">
        <f>IFERROR((INDEX(lifespans_all!T$127:T$134,MATCH($B117,lifespans_all!$B$127:$B$134,0))*SR_mission_minutes!T44)*POWER(1+(Settings!$C$31/100),T$1-2021),"-")</f>
        <v>788521.24507552211</v>
      </c>
      <c r="U117" s="116">
        <f>IFERROR((INDEX(lifespans_all!U$127:U$134,MATCH($B117,lifespans_all!$B$127:$B$134,0))*SR_mission_minutes!U44)*POWER(1+(Settings!$C$31/100),U$1-2021),"-")</f>
        <v>804291.66997703258</v>
      </c>
      <c r="V117" s="116">
        <f>IFERROR((INDEX(lifespans_all!V$127:V$134,MATCH($B117,lifespans_all!$B$127:$B$134,0))*SR_mission_minutes!V44)*POWER(1+(Settings!$C$31/100),V$1-2021),"-")</f>
        <v>820377.50337657321</v>
      </c>
      <c r="W117" s="116">
        <f>IFERROR((INDEX(lifespans_all!W$127:W$134,MATCH($B117,lifespans_all!$B$127:$B$134,0))*SR_mission_minutes!W44)*POWER(1+(Settings!$C$31/100),W$1-2021),"-")</f>
        <v>836785.05344410462</v>
      </c>
    </row>
    <row r="118" spans="1:23" x14ac:dyDescent="0.25">
      <c r="A118" s="36" t="s">
        <v>107</v>
      </c>
      <c r="B118" s="35" t="s">
        <v>56</v>
      </c>
      <c r="C118" s="36" t="s">
        <v>11</v>
      </c>
      <c r="D118" s="116">
        <f>IFERROR((INDEX(lifespans_all!D$127:D$134,MATCH($B118,lifespans_all!$B$127:$B$134,0))*SR_mission_minutes!D45)*POWER(1+(Settings!$C$31/100),D$1-2021),"-")</f>
        <v>86710.505555555559</v>
      </c>
      <c r="E118" s="116">
        <f>IFERROR((INDEX(lifespans_all!E$127:E$134,MATCH($B118,lifespans_all!$B$127:$B$134,0))*SR_mission_minutes!E45)*POWER(1+(Settings!$C$31/100),E$1-2021),"-")</f>
        <v>312958.22466666671</v>
      </c>
      <c r="F118" s="116">
        <f>IFERROR((INDEX(lifespans_all!F$127:F$134,MATCH($B118,lifespans_all!$B$127:$B$134,0))*SR_mission_minutes!F45)*POWER(1+(Settings!$C$31/100),F$1-2021),"-")</f>
        <v>478826.08374000003</v>
      </c>
      <c r="G118" s="116">
        <f>IFERROR((INDEX(lifespans_all!G$127:G$134,MATCH($B118,lifespans_all!$B$127:$B$134,0))*SR_mission_minutes!G45)*POWER(1+(Settings!$C$31/100),G$1-2021),"-")</f>
        <v>721986.46017839992</v>
      </c>
      <c r="H118" s="116">
        <f>IFERROR((INDEX(lifespans_all!H$127:H$134,MATCH($B118,lifespans_all!$B$127:$B$134,0))*SR_mission_minutes!H45)*POWER(1+(Settings!$C$31/100),H$1-2021),"-")</f>
        <v>1046880.3672586799</v>
      </c>
      <c r="I118" s="116">
        <f>IFERROR((INDEX(lifespans_all!I$127:I$134,MATCH($B118,lifespans_all!$B$127:$B$134,0))*SR_mission_minutes!I45)*POWER(1+(Settings!$C$31/100),I$1-2021),"-")</f>
        <v>1384481.2360381</v>
      </c>
      <c r="J118" s="116">
        <f>IFERROR((INDEX(lifespans_all!J$127:J$134,MATCH($B118,lifespans_all!$B$127:$B$134,0))*SR_mission_minutes!J45)*POWER(1+(Settings!$C$31/100),J$1-2021),"-")</f>
        <v>1735167.3874217931</v>
      </c>
      <c r="K118" s="116">
        <f>IFERROR((INDEX(lifespans_all!K$127:K$134,MATCH($B118,lifespans_all!$B$127:$B$134,0))*SR_mission_minutes!K45)*POWER(1+(Settings!$C$31/100),K$1-2021),"-")</f>
        <v>2022709.4116231182</v>
      </c>
      <c r="L118" s="116">
        <f>IFERROR((INDEX(lifespans_all!L$127:L$134,MATCH($B118,lifespans_all!$B$127:$B$134,0))*SR_mission_minutes!L45)*POWER(1+(Settings!$C$31/100),L$1-2021),"-")</f>
        <v>2164758.777121197</v>
      </c>
      <c r="M118" s="116">
        <f>IFERROR((INDEX(lifespans_all!M$127:M$134,MATCH($B118,lifespans_all!$B$127:$B$134,0))*SR_mission_minutes!M45)*POWER(1+(Settings!$C$31/100),M$1-2021),"-")</f>
        <v>2311681.0334745487</v>
      </c>
      <c r="N118" s="116">
        <f>IFERROR((INDEX(lifespans_all!N$127:N$134,MATCH($B118,lifespans_all!$B$127:$B$134,0))*SR_mission_minutes!N45)*POWER(1+(Settings!$C$31/100),N$1-2021),"-")</f>
        <v>2357914.6541440398</v>
      </c>
      <c r="O118" s="116">
        <f>IFERROR((INDEX(lifespans_all!O$127:O$134,MATCH($B118,lifespans_all!$B$127:$B$134,0))*SR_mission_minutes!O45)*POWER(1+(Settings!$C$31/100),O$1-2021),"-")</f>
        <v>2405072.9472269202</v>
      </c>
      <c r="P118" s="116">
        <f>IFERROR((INDEX(lifespans_all!P$127:P$134,MATCH($B118,lifespans_all!$B$127:$B$134,0))*SR_mission_minutes!P45)*POWER(1+(Settings!$C$31/100),P$1-2021),"-")</f>
        <v>2453174.4061714588</v>
      </c>
      <c r="Q118" s="116">
        <f>IFERROR((INDEX(lifespans_all!Q$127:Q$134,MATCH($B118,lifespans_all!$B$127:$B$134,0))*SR_mission_minutes!Q45)*POWER(1+(Settings!$C$31/100),Q$1-2021),"-")</f>
        <v>2502237.8942948878</v>
      </c>
      <c r="R118" s="116">
        <f>IFERROR((INDEX(lifespans_all!R$127:R$134,MATCH($B118,lifespans_all!$B$127:$B$134,0))*SR_mission_minutes!R45)*POWER(1+(Settings!$C$31/100),R$1-2021),"-")</f>
        <v>2552282.6521807858</v>
      </c>
      <c r="S118" s="116">
        <f>IFERROR((INDEX(lifespans_all!S$127:S$134,MATCH($B118,lifespans_all!$B$127:$B$134,0))*SR_mission_minutes!S45)*POWER(1+(Settings!$C$31/100),S$1-2021),"-")</f>
        <v>2603328.3052244009</v>
      </c>
      <c r="T118" s="116">
        <f>IFERROR((INDEX(lifespans_all!T$127:T$134,MATCH($B118,lifespans_all!$B$127:$B$134,0))*SR_mission_minutes!T45)*POWER(1+(Settings!$C$31/100),T$1-2021),"-")</f>
        <v>2655394.8713288894</v>
      </c>
      <c r="U118" s="116">
        <f>IFERROR((INDEX(lifespans_all!U$127:U$134,MATCH($B118,lifespans_all!$B$127:$B$134,0))*SR_mission_minutes!U45)*POWER(1+(Settings!$C$31/100),U$1-2021),"-")</f>
        <v>2708502.7687554671</v>
      </c>
      <c r="V118" s="116">
        <f>IFERROR((INDEX(lifespans_all!V$127:V$134,MATCH($B118,lifespans_all!$B$127:$B$134,0))*SR_mission_minutes!V45)*POWER(1+(Settings!$C$31/100),V$1-2021),"-")</f>
        <v>2762672.8241305766</v>
      </c>
      <c r="W118" s="116">
        <f>IFERROR((INDEX(lifespans_all!W$127:W$134,MATCH($B118,lifespans_all!$B$127:$B$134,0))*SR_mission_minutes!W45)*POWER(1+(Settings!$C$31/100),W$1-2021),"-")</f>
        <v>2817926.2806131877</v>
      </c>
    </row>
    <row r="119" spans="1:23" x14ac:dyDescent="0.25">
      <c r="A119" s="36" t="s">
        <v>107</v>
      </c>
      <c r="B119" s="35" t="s">
        <v>55</v>
      </c>
      <c r="C119" s="36" t="s">
        <v>11</v>
      </c>
      <c r="D119" s="116">
        <f>IFERROR((INDEX(lifespans_all!D$127:D$134,MATCH($B119,lifespans_all!$B$127:$B$134,0))*SR_mission_minutes!D46)*POWER(1+(Settings!$C$31/100),D$1-2021),"-")</f>
        <v>945.71428571428578</v>
      </c>
      <c r="E119" s="116">
        <f>IFERROR((INDEX(lifespans_all!E$127:E$134,MATCH($B119,lifespans_all!$B$127:$B$134,0))*SR_mission_minutes!E46)*POWER(1+(Settings!$C$31/100),E$1-2021),"-")</f>
        <v>1929.257142857143</v>
      </c>
      <c r="F119" s="116">
        <f>IFERROR((INDEX(lifespans_all!F$127:F$134,MATCH($B119,lifespans_all!$B$127:$B$134,0))*SR_mission_minutes!F46)*POWER(1+(Settings!$C$31/100),F$1-2021),"-")</f>
        <v>12790.974857142857</v>
      </c>
      <c r="G119" s="116">
        <f>IFERROR((INDEX(lifespans_all!G$127:G$134,MATCH($B119,lifespans_all!$B$127:$B$134,0))*SR_mission_minutes!G46)*POWER(1+(Settings!$C$31/100),G$1-2021),"-")</f>
        <v>14050.393919999997</v>
      </c>
      <c r="H119" s="116">
        <f>IFERROR((INDEX(lifespans_all!H$127:H$134,MATCH($B119,lifespans_all!$B$127:$B$134,0))*SR_mission_minutes!H46)*POWER(1+(Settings!$C$31/100),H$1-2021),"-")</f>
        <v>15355.073355428573</v>
      </c>
      <c r="I119" s="116">
        <f>IFERROR((INDEX(lifespans_all!I$127:I$134,MATCH($B119,lifespans_all!$B$127:$B$134,0))*SR_mission_minutes!I46)*POWER(1+(Settings!$C$31/100),I$1-2021),"-")</f>
        <v>16706.319810706285</v>
      </c>
      <c r="J119" s="116">
        <f>IFERROR((INDEX(lifespans_all!J$127:J$134,MATCH($B119,lifespans_all!$B$127:$B$134,0))*SR_mission_minutes!J46)*POWER(1+(Settings!$C$31/100),J$1-2021),"-")</f>
        <v>18105.47409485294</v>
      </c>
      <c r="K119" s="116">
        <f>IFERROR((INDEX(lifespans_all!K$127:K$134,MATCH($B119,lifespans_all!$B$127:$B$134,0))*SR_mission_minutes!K46)*POWER(1+(Settings!$C$31/100),K$1-2021),"-")</f>
        <v>19553.912022441167</v>
      </c>
      <c r="L119" s="116">
        <f>IFERROR((INDEX(lifespans_all!L$127:L$134,MATCH($B119,lifespans_all!$B$127:$B$134,0))*SR_mission_minutes!L46)*POWER(1+(Settings!$C$31/100),L$1-2021),"-")</f>
        <v>21053.045277494992</v>
      </c>
      <c r="M119" s="116">
        <f>IFERROR((INDEX(lifespans_all!M$127:M$134,MATCH($B119,lifespans_all!$B$127:$B$134,0))*SR_mission_minutes!M46)*POWER(1+(Settings!$C$31/100),M$1-2021),"-")</f>
        <v>22604.322297941992</v>
      </c>
      <c r="N119" s="116">
        <f>IFERROR((INDEX(lifespans_all!N$127:N$134,MATCH($B119,lifespans_all!$B$127:$B$134,0))*SR_mission_minutes!N46)*POWER(1+(Settings!$C$31/100),N$1-2021),"-")</f>
        <v>23056.408743900833</v>
      </c>
      <c r="O119" s="116">
        <f>IFERROR((INDEX(lifespans_all!O$127:O$134,MATCH($B119,lifespans_all!$B$127:$B$134,0))*SR_mission_minutes!O46)*POWER(1+(Settings!$C$31/100),O$1-2021),"-")</f>
        <v>23517.536918778846</v>
      </c>
      <c r="P119" s="116">
        <f>IFERROR((INDEX(lifespans_all!P$127:P$134,MATCH($B119,lifespans_all!$B$127:$B$134,0))*SR_mission_minutes!P46)*POWER(1+(Settings!$C$31/100),P$1-2021),"-")</f>
        <v>23987.887657154428</v>
      </c>
      <c r="Q119" s="116">
        <f>IFERROR((INDEX(lifespans_all!Q$127:Q$134,MATCH($B119,lifespans_all!$B$127:$B$134,0))*SR_mission_minutes!Q46)*POWER(1+(Settings!$C$31/100),Q$1-2021),"-")</f>
        <v>24467.645410297515</v>
      </c>
      <c r="R119" s="116">
        <f>IFERROR((INDEX(lifespans_all!R$127:R$134,MATCH($B119,lifespans_all!$B$127:$B$134,0))*SR_mission_minutes!R46)*POWER(1+(Settings!$C$31/100),R$1-2021),"-")</f>
        <v>24956.998318503465</v>
      </c>
      <c r="S119" s="116">
        <f>IFERROR((INDEX(lifespans_all!S$127:S$134,MATCH($B119,lifespans_all!$B$127:$B$134,0))*SR_mission_minutes!S46)*POWER(1+(Settings!$C$31/100),S$1-2021),"-")</f>
        <v>25456.13828487353</v>
      </c>
      <c r="T119" s="116">
        <f>IFERROR((INDEX(lifespans_all!T$127:T$134,MATCH($B119,lifespans_all!$B$127:$B$134,0))*SR_mission_minutes!T46)*POWER(1+(Settings!$C$31/100),T$1-2021),"-")</f>
        <v>25965.261050571004</v>
      </c>
      <c r="U119" s="116">
        <f>IFERROR((INDEX(lifespans_all!U$127:U$134,MATCH($B119,lifespans_all!$B$127:$B$134,0))*SR_mission_minutes!U46)*POWER(1+(Settings!$C$31/100),U$1-2021),"-")</f>
        <v>26484.566271582426</v>
      </c>
      <c r="V119" s="116">
        <f>IFERROR((INDEX(lifespans_all!V$127:V$134,MATCH($B119,lifespans_all!$B$127:$B$134,0))*SR_mission_minutes!V46)*POWER(1+(Settings!$C$31/100),V$1-2021),"-")</f>
        <v>27014.257597014072</v>
      </c>
      <c r="W119" s="116">
        <f>IFERROR((INDEX(lifespans_all!W$127:W$134,MATCH($B119,lifespans_all!$B$127:$B$134,0))*SR_mission_minutes!W46)*POWER(1+(Settings!$C$31/100),W$1-2021),"-")</f>
        <v>27554.542748954351</v>
      </c>
    </row>
    <row r="120" spans="1:23" x14ac:dyDescent="0.25">
      <c r="A120" s="36" t="s">
        <v>107</v>
      </c>
      <c r="B120" s="35" t="s">
        <v>99</v>
      </c>
      <c r="C120" s="36" t="s">
        <v>11</v>
      </c>
      <c r="D120" s="116" t="str">
        <f>IFERROR((INDEX(lifespans_all!D$127:D$134,MATCH($B120,lifespans_all!$B$127:$B$134,0))*SR_mission_minutes!D47)*POWER(1+(Settings!$C$31/100),D$1-2021),"-")</f>
        <v>-</v>
      </c>
      <c r="E120" s="116" t="str">
        <f>IFERROR((INDEX(lifespans_all!E$127:E$134,MATCH($B120,lifespans_all!$B$127:$B$134,0))*SR_mission_minutes!E47)*POWER(1+(Settings!$C$31/100),E$1-2021),"-")</f>
        <v>-</v>
      </c>
      <c r="F120" s="116" t="str">
        <f>IFERROR((INDEX(lifespans_all!F$127:F$134,MATCH($B120,lifespans_all!$B$127:$B$134,0))*SR_mission_minutes!F47)*POWER(1+(Settings!$C$31/100),F$1-2021),"-")</f>
        <v>-</v>
      </c>
      <c r="G120" s="116" t="str">
        <f>IFERROR((INDEX(lifespans_all!G$127:G$134,MATCH($B120,lifespans_all!$B$127:$B$134,0))*SR_mission_minutes!G47)*POWER(1+(Settings!$C$31/100),G$1-2021),"-")</f>
        <v>-</v>
      </c>
      <c r="H120" s="116" t="str">
        <f>IFERROR((INDEX(lifespans_all!H$127:H$134,MATCH($B120,lifespans_all!$B$127:$B$134,0))*SR_mission_minutes!H47)*POWER(1+(Settings!$C$31/100),H$1-2021),"-")</f>
        <v>-</v>
      </c>
      <c r="I120" s="116" t="str">
        <f>IFERROR((INDEX(lifespans_all!I$127:I$134,MATCH($B120,lifespans_all!$B$127:$B$134,0))*SR_mission_minutes!I47)*POWER(1+(Settings!$C$31/100),I$1-2021),"-")</f>
        <v>-</v>
      </c>
      <c r="J120" s="116" t="str">
        <f>IFERROR((INDEX(lifespans_all!J$127:J$134,MATCH($B120,lifespans_all!$B$127:$B$134,0))*SR_mission_minutes!J47)*POWER(1+(Settings!$C$31/100),J$1-2021),"-")</f>
        <v>-</v>
      </c>
      <c r="K120" s="116" t="str">
        <f>IFERROR((INDEX(lifespans_all!K$127:K$134,MATCH($B120,lifespans_all!$B$127:$B$134,0))*SR_mission_minutes!K47)*POWER(1+(Settings!$C$31/100),K$1-2021),"-")</f>
        <v>-</v>
      </c>
      <c r="L120" s="116" t="str">
        <f>IFERROR((INDEX(lifespans_all!L$127:L$134,MATCH($B120,lifespans_all!$B$127:$B$134,0))*SR_mission_minutes!L47)*POWER(1+(Settings!$C$31/100),L$1-2021),"-")</f>
        <v>-</v>
      </c>
      <c r="M120" s="116" t="str">
        <f>IFERROR((INDEX(lifespans_all!M$127:M$134,MATCH($B120,lifespans_all!$B$127:$B$134,0))*SR_mission_minutes!M47)*POWER(1+(Settings!$C$31/100),M$1-2021),"-")</f>
        <v>-</v>
      </c>
      <c r="N120" s="116" t="str">
        <f>IFERROR((INDEX(lifespans_all!N$127:N$134,MATCH($B120,lifespans_all!$B$127:$B$134,0))*SR_mission_minutes!N47)*POWER(1+(Settings!$C$31/100),N$1-2021),"-")</f>
        <v>-</v>
      </c>
      <c r="O120" s="116" t="str">
        <f>IFERROR((INDEX(lifespans_all!O$127:O$134,MATCH($B120,lifespans_all!$B$127:$B$134,0))*SR_mission_minutes!O47)*POWER(1+(Settings!$C$31/100),O$1-2021),"-")</f>
        <v>-</v>
      </c>
      <c r="P120" s="116" t="str">
        <f>IFERROR((INDEX(lifespans_all!P$127:P$134,MATCH($B120,lifespans_all!$B$127:$B$134,0))*SR_mission_minutes!P47)*POWER(1+(Settings!$C$31/100),P$1-2021),"-")</f>
        <v>-</v>
      </c>
      <c r="Q120" s="116" t="str">
        <f>IFERROR((INDEX(lifespans_all!Q$127:Q$134,MATCH($B120,lifespans_all!$B$127:$B$134,0))*SR_mission_minutes!Q47)*POWER(1+(Settings!$C$31/100),Q$1-2021),"-")</f>
        <v>-</v>
      </c>
      <c r="R120" s="116" t="str">
        <f>IFERROR((INDEX(lifespans_all!R$127:R$134,MATCH($B120,lifespans_all!$B$127:$B$134,0))*SR_mission_minutes!R47)*POWER(1+(Settings!$C$31/100),R$1-2021),"-")</f>
        <v>-</v>
      </c>
      <c r="S120" s="116" t="str">
        <f>IFERROR((INDEX(lifespans_all!S$127:S$134,MATCH($B120,lifespans_all!$B$127:$B$134,0))*SR_mission_minutes!S47)*POWER(1+(Settings!$C$31/100),S$1-2021),"-")</f>
        <v>-</v>
      </c>
      <c r="T120" s="116" t="str">
        <f>IFERROR((INDEX(lifespans_all!T$127:T$134,MATCH($B120,lifespans_all!$B$127:$B$134,0))*SR_mission_minutes!T47)*POWER(1+(Settings!$C$31/100),T$1-2021),"-")</f>
        <v>-</v>
      </c>
      <c r="U120" s="116" t="str">
        <f>IFERROR((INDEX(lifespans_all!U$127:U$134,MATCH($B120,lifespans_all!$B$127:$B$134,0))*SR_mission_minutes!U47)*POWER(1+(Settings!$C$31/100),U$1-2021),"-")</f>
        <v>-</v>
      </c>
      <c r="V120" s="116" t="str">
        <f>IFERROR((INDEX(lifespans_all!V$127:V$134,MATCH($B120,lifespans_all!$B$127:$B$134,0))*SR_mission_minutes!V47)*POWER(1+(Settings!$C$31/100),V$1-2021),"-")</f>
        <v>-</v>
      </c>
      <c r="W120" s="116" t="str">
        <f>IFERROR((INDEX(lifespans_all!W$127:W$134,MATCH($B120,lifespans_all!$B$127:$B$134,0))*SR_mission_minutes!W47)*POWER(1+(Settings!$C$31/100),W$1-2021),"-")</f>
        <v>-</v>
      </c>
    </row>
    <row r="121" spans="1:23" x14ac:dyDescent="0.25">
      <c r="A121" s="36" t="s">
        <v>107</v>
      </c>
      <c r="B121" s="35" t="s">
        <v>59</v>
      </c>
      <c r="C121" s="36" t="s">
        <v>11</v>
      </c>
      <c r="D121" s="116">
        <f>IFERROR((INDEX(lifespans_all!D$127:D$134,MATCH($B121,lifespans_all!$B$127:$B$134,0))*SR_mission_minutes!D48)*POWER(1+(Settings!$C$31/100),D$1-2021),"-")</f>
        <v>46.050000000000004</v>
      </c>
      <c r="E121" s="116">
        <f>IFERROR((INDEX(lifespans_all!E$127:E$134,MATCH($B121,lifespans_all!$B$127:$B$134,0))*SR_mission_minutes!E48)*POWER(1+(Settings!$C$31/100),E$1-2021),"-")</f>
        <v>93.942000000000007</v>
      </c>
      <c r="F121" s="116">
        <f>IFERROR((INDEX(lifespans_all!F$127:F$134,MATCH($B121,lifespans_all!$B$127:$B$134,0))*SR_mission_minutes!F48)*POWER(1+(Settings!$C$31/100),F$1-2021),"-")</f>
        <v>143.73126000000002</v>
      </c>
      <c r="G121" s="116">
        <f>IFERROR((INDEX(lifespans_all!G$127:G$134,MATCH($B121,lifespans_all!$B$127:$B$134,0))*SR_mission_minutes!G48)*POWER(1+(Settings!$C$31/100),G$1-2021),"-")</f>
        <v>195.47451359999999</v>
      </c>
      <c r="H121" s="116">
        <f>IFERROR((INDEX(lifespans_all!H$127:H$134,MATCH($B121,lifespans_all!$B$127:$B$134,0))*SR_mission_minutes!H48)*POWER(1+(Settings!$C$31/100),H$1-2021),"-")</f>
        <v>747.69001451999998</v>
      </c>
      <c r="I121" s="116">
        <f>IFERROR((INDEX(lifespans_all!I$127:I$134,MATCH($B121,lifespans_all!$B$127:$B$134,0))*SR_mission_minutes!I48)*POWER(1+(Settings!$C$31/100),I$1-2021),"-")</f>
        <v>813.48673579776005</v>
      </c>
      <c r="J121" s="116">
        <f>IFERROR((INDEX(lifespans_all!J$127:J$134,MATCH($B121,lifespans_all!$B$127:$B$134,0))*SR_mission_minutes!J48)*POWER(1+(Settings!$C$31/100),J$1-2021),"-")</f>
        <v>881.6162499208225</v>
      </c>
      <c r="K121" s="116">
        <f>IFERROR((INDEX(lifespans_all!K$127:K$134,MATCH($B121,lifespans_all!$B$127:$B$134,0))*SR_mission_minutes!K48)*POWER(1+(Settings!$C$31/100),K$1-2021),"-")</f>
        <v>952.1455499144879</v>
      </c>
      <c r="L121" s="116">
        <f>IFERROR((INDEX(lifespans_all!L$127:L$134,MATCH($B121,lifespans_all!$B$127:$B$134,0))*SR_mission_minutes!L48)*POWER(1+(Settings!$C$31/100),L$1-2021),"-")</f>
        <v>1025.1433754079321</v>
      </c>
      <c r="M121" s="116">
        <f>IFERROR((INDEX(lifespans_all!M$127:M$134,MATCH($B121,lifespans_all!$B$127:$B$134,0))*SR_mission_minutes!M48)*POWER(1+(Settings!$C$31/100),M$1-2021),"-")</f>
        <v>1100.6802557011483</v>
      </c>
      <c r="N121" s="116">
        <f>IFERROR((INDEX(lifespans_all!N$127:N$134,MATCH($B121,lifespans_all!$B$127:$B$134,0))*SR_mission_minutes!N48)*POWER(1+(Settings!$C$31/100),N$1-2021),"-")</f>
        <v>1122.6938608151713</v>
      </c>
      <c r="O121" s="116">
        <f>IFERROR((INDEX(lifespans_all!O$127:O$134,MATCH($B121,lifespans_all!$B$127:$B$134,0))*SR_mission_minutes!O48)*POWER(1+(Settings!$C$31/100),O$1-2021),"-")</f>
        <v>1145.1477380314745</v>
      </c>
      <c r="P121" s="116">
        <f>IFERROR((INDEX(lifespans_all!P$127:P$134,MATCH($B121,lifespans_all!$B$127:$B$134,0))*SR_mission_minutes!P48)*POWER(1+(Settings!$C$31/100),P$1-2021),"-")</f>
        <v>1168.0506927921042</v>
      </c>
      <c r="Q121" s="116">
        <f>IFERROR((INDEX(lifespans_all!Q$127:Q$134,MATCH($B121,lifespans_all!$B$127:$B$134,0))*SR_mission_minutes!Q48)*POWER(1+(Settings!$C$31/100),Q$1-2021),"-")</f>
        <v>1191.4117066479462</v>
      </c>
      <c r="R121" s="116">
        <f>IFERROR((INDEX(lifespans_all!R$127:R$134,MATCH($B121,lifespans_all!$B$127:$B$134,0))*SR_mission_minutes!R48)*POWER(1+(Settings!$C$31/100),R$1-2021),"-")</f>
        <v>1215.2399407809053</v>
      </c>
      <c r="S121" s="116">
        <f>IFERROR((INDEX(lifespans_all!S$127:S$134,MATCH($B121,lifespans_all!$B$127:$B$134,0))*SR_mission_minutes!S48)*POWER(1+(Settings!$C$31/100),S$1-2021),"-")</f>
        <v>1239.544739596523</v>
      </c>
      <c r="T121" s="116">
        <f>IFERROR((INDEX(lifespans_all!T$127:T$134,MATCH($B121,lifespans_all!$B$127:$B$134,0))*SR_mission_minutes!T48)*POWER(1+(Settings!$C$31/100),T$1-2021),"-")</f>
        <v>1264.3356343884536</v>
      </c>
      <c r="U121" s="116">
        <f>IFERROR((INDEX(lifespans_all!U$127:U$134,MATCH($B121,lifespans_all!$B$127:$B$134,0))*SR_mission_minutes!U48)*POWER(1+(Settings!$C$31/100),U$1-2021),"-")</f>
        <v>1289.6223470762229</v>
      </c>
      <c r="V121" s="116">
        <f>IFERROR((INDEX(lifespans_all!V$127:V$134,MATCH($B121,lifespans_all!$B$127:$B$134,0))*SR_mission_minutes!V48)*POWER(1+(Settings!$C$31/100),V$1-2021),"-")</f>
        <v>1315.4147940177472</v>
      </c>
      <c r="W121" s="116">
        <f>IFERROR((INDEX(lifespans_all!W$127:W$134,MATCH($B121,lifespans_all!$B$127:$B$134,0))*SR_mission_minutes!W48)*POWER(1+(Settings!$C$31/100),W$1-2021),"-")</f>
        <v>1341.723089898102</v>
      </c>
    </row>
    <row r="122" spans="1:23" x14ac:dyDescent="0.25">
      <c r="A122" s="36" t="s">
        <v>107</v>
      </c>
      <c r="B122" s="35" t="s">
        <v>100</v>
      </c>
      <c r="C122" s="36" t="s">
        <v>11</v>
      </c>
      <c r="D122" s="116" t="str">
        <f>IFERROR((INDEX(lifespans_all!D$127:D$134,MATCH($B122,lifespans_all!$B$127:$B$134,0))*SR_mission_minutes!D49)*POWER(1+(Settings!$C$31/100),D$1-2021),"-")</f>
        <v>-</v>
      </c>
      <c r="E122" s="116" t="str">
        <f>IFERROR((INDEX(lifespans_all!E$127:E$134,MATCH($B122,lifespans_all!$B$127:$B$134,0))*SR_mission_minutes!E49)*POWER(1+(Settings!$C$31/100),E$1-2021),"-")</f>
        <v>-</v>
      </c>
      <c r="F122" s="116" t="str">
        <f>IFERROR((INDEX(lifespans_all!F$127:F$134,MATCH($B122,lifespans_all!$B$127:$B$134,0))*SR_mission_minutes!F49)*POWER(1+(Settings!$C$31/100),F$1-2021),"-")</f>
        <v>-</v>
      </c>
      <c r="G122" s="116" t="str">
        <f>IFERROR((INDEX(lifespans_all!G$127:G$134,MATCH($B122,lifespans_all!$B$127:$B$134,0))*SR_mission_minutes!G49)*POWER(1+(Settings!$C$31/100),G$1-2021),"-")</f>
        <v>-</v>
      </c>
      <c r="H122" s="116" t="str">
        <f>IFERROR((INDEX(lifespans_all!H$127:H$134,MATCH($B122,lifespans_all!$B$127:$B$134,0))*SR_mission_minutes!H49)*POWER(1+(Settings!$C$31/100),H$1-2021),"-")</f>
        <v>-</v>
      </c>
      <c r="I122" s="116" t="str">
        <f>IFERROR((INDEX(lifespans_all!I$127:I$134,MATCH($B122,lifespans_all!$B$127:$B$134,0))*SR_mission_minutes!I49)*POWER(1+(Settings!$C$31/100),I$1-2021),"-")</f>
        <v>-</v>
      </c>
      <c r="J122" s="116" t="str">
        <f>IFERROR((INDEX(lifespans_all!J$127:J$134,MATCH($B122,lifespans_all!$B$127:$B$134,0))*SR_mission_minutes!J49)*POWER(1+(Settings!$C$31/100),J$1-2021),"-")</f>
        <v>-</v>
      </c>
      <c r="K122" s="116" t="str">
        <f>IFERROR((INDEX(lifespans_all!K$127:K$134,MATCH($B122,lifespans_all!$B$127:$B$134,0))*SR_mission_minutes!K49)*POWER(1+(Settings!$C$31/100),K$1-2021),"-")</f>
        <v>-</v>
      </c>
      <c r="L122" s="116" t="str">
        <f>IFERROR((INDEX(lifespans_all!L$127:L$134,MATCH($B122,lifespans_all!$B$127:$B$134,0))*SR_mission_minutes!L49)*POWER(1+(Settings!$C$31/100),L$1-2021),"-")</f>
        <v>-</v>
      </c>
      <c r="M122" s="116" t="str">
        <f>IFERROR((INDEX(lifespans_all!M$127:M$134,MATCH($B122,lifespans_all!$B$127:$B$134,0))*SR_mission_minutes!M49)*POWER(1+(Settings!$C$31/100),M$1-2021),"-")</f>
        <v>-</v>
      </c>
      <c r="N122" s="116" t="str">
        <f>IFERROR((INDEX(lifespans_all!N$127:N$134,MATCH($B122,lifespans_all!$B$127:$B$134,0))*SR_mission_minutes!N49)*POWER(1+(Settings!$C$31/100),N$1-2021),"-")</f>
        <v>-</v>
      </c>
      <c r="O122" s="116" t="str">
        <f>IFERROR((INDEX(lifespans_all!O$127:O$134,MATCH($B122,lifespans_all!$B$127:$B$134,0))*SR_mission_minutes!O49)*POWER(1+(Settings!$C$31/100),O$1-2021),"-")</f>
        <v>-</v>
      </c>
      <c r="P122" s="116" t="str">
        <f>IFERROR((INDEX(lifespans_all!P$127:P$134,MATCH($B122,lifespans_all!$B$127:$B$134,0))*SR_mission_minutes!P49)*POWER(1+(Settings!$C$31/100),P$1-2021),"-")</f>
        <v>-</v>
      </c>
      <c r="Q122" s="116" t="str">
        <f>IFERROR((INDEX(lifespans_all!Q$127:Q$134,MATCH($B122,lifespans_all!$B$127:$B$134,0))*SR_mission_minutes!Q49)*POWER(1+(Settings!$C$31/100),Q$1-2021),"-")</f>
        <v>-</v>
      </c>
      <c r="R122" s="116" t="str">
        <f>IFERROR((INDEX(lifespans_all!R$127:R$134,MATCH($B122,lifespans_all!$B$127:$B$134,0))*SR_mission_minutes!R49)*POWER(1+(Settings!$C$31/100),R$1-2021),"-")</f>
        <v>-</v>
      </c>
      <c r="S122" s="116" t="str">
        <f>IFERROR((INDEX(lifespans_all!S$127:S$134,MATCH($B122,lifespans_all!$B$127:$B$134,0))*SR_mission_minutes!S49)*POWER(1+(Settings!$C$31/100),S$1-2021),"-")</f>
        <v>-</v>
      </c>
      <c r="T122" s="116" t="str">
        <f>IFERROR((INDEX(lifespans_all!T$127:T$134,MATCH($B122,lifespans_all!$B$127:$B$134,0))*SR_mission_minutes!T49)*POWER(1+(Settings!$C$31/100),T$1-2021),"-")</f>
        <v>-</v>
      </c>
      <c r="U122" s="116" t="str">
        <f>IFERROR((INDEX(lifespans_all!U$127:U$134,MATCH($B122,lifespans_all!$B$127:$B$134,0))*SR_mission_minutes!U49)*POWER(1+(Settings!$C$31/100),U$1-2021),"-")</f>
        <v>-</v>
      </c>
      <c r="V122" s="116" t="str">
        <f>IFERROR((INDEX(lifespans_all!V$127:V$134,MATCH($B122,lifespans_all!$B$127:$B$134,0))*SR_mission_minutes!V49)*POWER(1+(Settings!$C$31/100),V$1-2021),"-")</f>
        <v>-</v>
      </c>
      <c r="W122" s="116" t="str">
        <f>IFERROR((INDEX(lifespans_all!W$127:W$134,MATCH($B122,lifespans_all!$B$127:$B$134,0))*SR_mission_minutes!W49)*POWER(1+(Settings!$C$31/100),W$1-2021),"-")</f>
        <v>-</v>
      </c>
    </row>
    <row r="123" spans="1:23" x14ac:dyDescent="0.25">
      <c r="A123" s="36" t="s">
        <v>107</v>
      </c>
      <c r="B123" s="35" t="s">
        <v>57</v>
      </c>
      <c r="C123" s="36" t="s">
        <v>11</v>
      </c>
      <c r="D123" s="116">
        <f>IFERROR((INDEX(lifespans_all!D$127:D$134,MATCH($B123,lifespans_all!$B$127:$B$134,0))*SR_mission_minutes!D50)*POWER(1+(Settings!$C$31/100),D$1-2021),"-")</f>
        <v>688.19999999999993</v>
      </c>
      <c r="E123" s="116">
        <f>IFERROR((INDEX(lifespans_all!E$127:E$134,MATCH($B123,lifespans_all!$B$127:$B$134,0))*SR_mission_minutes!E50)*POWER(1+(Settings!$C$31/100),E$1-2021),"-")</f>
        <v>1403.9279999999999</v>
      </c>
      <c r="F123" s="116">
        <f>IFERROR((INDEX(lifespans_all!F$127:F$134,MATCH($B123,lifespans_all!$B$127:$B$134,0))*SR_mission_minutes!F50)*POWER(1+(Settings!$C$31/100),F$1-2021),"-")</f>
        <v>2148.0098399999997</v>
      </c>
      <c r="G123" s="116">
        <f>IFERROR((INDEX(lifespans_all!G$127:G$134,MATCH($B123,lifespans_all!$B$127:$B$134,0))*SR_mission_minutes!G50)*POWER(1+(Settings!$C$31/100),G$1-2021),"-")</f>
        <v>2921.2933823999997</v>
      </c>
      <c r="H123" s="116">
        <f>IFERROR((INDEX(lifespans_all!H$127:H$134,MATCH($B123,lifespans_all!$B$127:$B$134,0))*SR_mission_minutes!H50)*POWER(1+(Settings!$C$31/100),H$1-2021),"-")</f>
        <v>6207.7484376000002</v>
      </c>
      <c r="I123" s="116">
        <f>IFERROR((INDEX(lifespans_all!I$127:I$134,MATCH($B123,lifespans_all!$B$127:$B$134,0))*SR_mission_minutes!I50)*POWER(1+(Settings!$C$31/100),I$1-2021),"-")</f>
        <v>7091.7318151142399</v>
      </c>
      <c r="J123" s="116">
        <f>IFERROR((INDEX(lifespans_all!J$127:J$134,MATCH($B123,lifespans_all!$B$127:$B$134,0))*SR_mission_minutes!J50)*POWER(1+(Settings!$C$31/100),J$1-2021),"-")</f>
        <v>8008.5914283540105</v>
      </c>
      <c r="K123" s="116">
        <f>IFERROR((INDEX(lifespans_all!K$127:K$134,MATCH($B123,lifespans_all!$B$127:$B$134,0))*SR_mission_minutes!K50)*POWER(1+(Settings!$C$31/100),K$1-2021),"-")</f>
        <v>8959.2887333973231</v>
      </c>
      <c r="L123" s="116">
        <f>IFERROR((INDEX(lifespans_all!L$127:L$134,MATCH($B123,lifespans_all!$B$127:$B$134,0))*SR_mission_minutes!L50)*POWER(1+(Settings!$C$31/100),L$1-2021),"-")</f>
        <v>9944.8104940710291</v>
      </c>
      <c r="M123" s="116">
        <f>IFERROR((INDEX(lifespans_all!M$127:M$134,MATCH($B123,lifespans_all!$B$127:$B$134,0))*SR_mission_minutes!M50)*POWER(1+(Settings!$C$31/100),M$1-2021),"-")</f>
        <v>10966.169409678321</v>
      </c>
      <c r="N123" s="116">
        <f>IFERROR((INDEX(lifespans_all!N$127:N$134,MATCH($B123,lifespans_all!$B$127:$B$134,0))*SR_mission_minutes!N50)*POWER(1+(Settings!$C$31/100),N$1-2021),"-")</f>
        <v>11185.49279787189</v>
      </c>
      <c r="O123" s="116">
        <f>IFERROR((INDEX(lifespans_all!O$127:O$134,MATCH($B123,lifespans_all!$B$127:$B$134,0))*SR_mission_minutes!O50)*POWER(1+(Settings!$C$31/100),O$1-2021),"-")</f>
        <v>11409.202653829325</v>
      </c>
      <c r="P123" s="116">
        <f>IFERROR((INDEX(lifespans_all!P$127:P$134,MATCH($B123,lifespans_all!$B$127:$B$134,0))*SR_mission_minutes!P50)*POWER(1+(Settings!$C$31/100),P$1-2021),"-")</f>
        <v>11637.386706905912</v>
      </c>
      <c r="Q123" s="116">
        <f>IFERROR((INDEX(lifespans_all!Q$127:Q$134,MATCH($B123,lifespans_all!$B$127:$B$134,0))*SR_mission_minutes!Q50)*POWER(1+(Settings!$C$31/100),Q$1-2021),"-")</f>
        <v>11870.134441044031</v>
      </c>
      <c r="R123" s="116">
        <f>IFERROR((INDEX(lifespans_all!R$127:R$134,MATCH($B123,lifespans_all!$B$127:$B$134,0))*SR_mission_minutes!R50)*POWER(1+(Settings!$C$31/100),R$1-2021),"-")</f>
        <v>12107.537129864912</v>
      </c>
      <c r="S123" s="116">
        <f>IFERROR((INDEX(lifespans_all!S$127:S$134,MATCH($B123,lifespans_all!$B$127:$B$134,0))*SR_mission_minutes!S50)*POWER(1+(Settings!$C$31/100),S$1-2021),"-")</f>
        <v>12349.687872462207</v>
      </c>
      <c r="T123" s="116">
        <f>IFERROR((INDEX(lifespans_all!T$127:T$134,MATCH($B123,lifespans_all!$B$127:$B$134,0))*SR_mission_minutes!T50)*POWER(1+(Settings!$C$31/100),T$1-2021),"-")</f>
        <v>12596.681629911454</v>
      </c>
      <c r="U123" s="116">
        <f>IFERROR((INDEX(lifespans_all!U$127:U$134,MATCH($B123,lifespans_all!$B$127:$B$134,0))*SR_mission_minutes!U50)*POWER(1+(Settings!$C$31/100),U$1-2021),"-")</f>
        <v>12848.615262509684</v>
      </c>
      <c r="V123" s="116">
        <f>IFERROR((INDEX(lifespans_all!V$127:V$134,MATCH($B123,lifespans_all!$B$127:$B$134,0))*SR_mission_minutes!V50)*POWER(1+(Settings!$C$31/100),V$1-2021),"-")</f>
        <v>13105.587567759876</v>
      </c>
      <c r="W123" s="116">
        <f>IFERROR((INDEX(lifespans_all!W$127:W$134,MATCH($B123,lifespans_all!$B$127:$B$134,0))*SR_mission_minutes!W50)*POWER(1+(Settings!$C$31/100),W$1-2021),"-")</f>
        <v>13367.699319115072</v>
      </c>
    </row>
    <row r="124" spans="1:23" x14ac:dyDescent="0.25">
      <c r="A124" s="36" t="s">
        <v>107</v>
      </c>
      <c r="B124" s="35" t="s">
        <v>60</v>
      </c>
      <c r="C124" s="36" t="s">
        <v>11</v>
      </c>
      <c r="D124" s="116">
        <f>IFERROR((INDEX(lifespans_all!D$127:D$134,MATCH($B124,lifespans_all!$B$127:$B$134,0))*SR_mission_minutes!D51)*POWER(1+(Settings!$C$31/100),D$1-2021),"-")</f>
        <v>10121.800000000001</v>
      </c>
      <c r="E124" s="116">
        <f>IFERROR((INDEX(lifespans_all!E$127:E$134,MATCH($B124,lifespans_all!$B$127:$B$134,0))*SR_mission_minutes!E51)*POWER(1+(Settings!$C$31/100),E$1-2021),"-")</f>
        <v>55062.592000000011</v>
      </c>
      <c r="F124" s="116">
        <f>IFERROR((INDEX(lifespans_all!F$127:F$134,MATCH($B124,lifespans_all!$B$127:$B$134,0))*SR_mission_minutes!F51)*POWER(1+(Settings!$C$31/100),F$1-2021),"-")</f>
        <v>66694.564559999999</v>
      </c>
      <c r="G124" s="116">
        <f>IFERROR((INDEX(lifespans_all!G$127:G$134,MATCH($B124,lifespans_all!$B$127:$B$134,0))*SR_mission_minutes!G51)*POWER(1+(Settings!$C$31/100),G$1-2021),"-")</f>
        <v>78769.790985600004</v>
      </c>
      <c r="H124" s="116">
        <f>IFERROR((INDEX(lifespans_all!H$127:H$134,MATCH($B124,lifespans_all!$B$127:$B$134,0))*SR_mission_minutes!H51)*POWER(1+(Settings!$C$31/100),H$1-2021),"-")</f>
        <v>91301.348642400015</v>
      </c>
      <c r="I124" s="116">
        <f>IFERROR((INDEX(lifespans_all!I$127:I$134,MATCH($B124,lifespans_all!$B$127:$B$134,0))*SR_mission_minutes!I51)*POWER(1+(Settings!$C$31/100),I$1-2021),"-")</f>
        <v>141553.61093517698</v>
      </c>
      <c r="J124" s="116">
        <f>IFERROR((INDEX(lifespans_all!J$127:J$134,MATCH($B124,lifespans_all!$B$127:$B$134,0))*SR_mission_minutes!J51)*POWER(1+(Settings!$C$31/100),J$1-2021),"-")</f>
        <v>155783.47392918685</v>
      </c>
      <c r="K124" s="116">
        <f>IFERROR((INDEX(lifespans_all!K$127:K$134,MATCH($B124,lifespans_all!$B$127:$B$134,0))*SR_mission_minutes!K51)*POWER(1+(Settings!$C$31/100),K$1-2021),"-")</f>
        <v>170525.90999858305</v>
      </c>
      <c r="L124" s="116">
        <f>IFERROR((INDEX(lifespans_all!L$127:L$134,MATCH($B124,lifespans_all!$B$127:$B$134,0))*SR_mission_minutes!L51)*POWER(1+(Settings!$C$31/100),L$1-2021),"-")</f>
        <v>185795.73012118347</v>
      </c>
      <c r="M124" s="116">
        <f>IFERROR((INDEX(lifespans_all!M$127:M$134,MATCH($B124,lifespans_all!$B$127:$B$134,0))*SR_mission_minutes!M51)*POWER(1+(Settings!$C$31/100),M$1-2021),"-")</f>
        <v>201608.13268468846</v>
      </c>
      <c r="N124" s="116">
        <f>IFERROR((INDEX(lifespans_all!N$127:N$134,MATCH($B124,lifespans_all!$B$127:$B$134,0))*SR_mission_minutes!N51)*POWER(1+(Settings!$C$31/100),N$1-2021),"-")</f>
        <v>205640.29533838225</v>
      </c>
      <c r="O124" s="116">
        <f>IFERROR((INDEX(lifespans_all!O$127:O$134,MATCH($B124,lifespans_all!$B$127:$B$134,0))*SR_mission_minutes!O51)*POWER(1+(Settings!$C$31/100),O$1-2021),"-")</f>
        <v>209753.10124514982</v>
      </c>
      <c r="P124" s="116">
        <f>IFERROR((INDEX(lifespans_all!P$127:P$134,MATCH($B124,lifespans_all!$B$127:$B$134,0))*SR_mission_minutes!P51)*POWER(1+(Settings!$C$31/100),P$1-2021),"-")</f>
        <v>213948.16327005287</v>
      </c>
      <c r="Q124" s="116">
        <f>IFERROR((INDEX(lifespans_all!Q$127:Q$134,MATCH($B124,lifespans_all!$B$127:$B$134,0))*SR_mission_minutes!Q51)*POWER(1+(Settings!$C$31/100),Q$1-2021),"-")</f>
        <v>218227.12653545392</v>
      </c>
      <c r="R124" s="116">
        <f>IFERROR((INDEX(lifespans_all!R$127:R$134,MATCH($B124,lifespans_all!$B$127:$B$134,0))*SR_mission_minutes!R51)*POWER(1+(Settings!$C$31/100),R$1-2021),"-")</f>
        <v>222591.66906616301</v>
      </c>
      <c r="S124" s="116">
        <f>IFERROR((INDEX(lifespans_all!S$127:S$134,MATCH($B124,lifespans_all!$B$127:$B$134,0))*SR_mission_minutes!S51)*POWER(1+(Settings!$C$31/100),S$1-2021),"-")</f>
        <v>227043.50244748621</v>
      </c>
      <c r="T124" s="116">
        <f>IFERROR((INDEX(lifespans_all!T$127:T$134,MATCH($B124,lifespans_all!$B$127:$B$134,0))*SR_mission_minutes!T51)*POWER(1+(Settings!$C$31/100),T$1-2021),"-")</f>
        <v>231584.37249643597</v>
      </c>
      <c r="U124" s="116">
        <f>IFERROR((INDEX(lifespans_all!U$127:U$134,MATCH($B124,lifespans_all!$B$127:$B$134,0))*SR_mission_minutes!U51)*POWER(1+(Settings!$C$31/100),U$1-2021),"-")</f>
        <v>236216.05994636472</v>
      </c>
      <c r="V124" s="116">
        <f>IFERROR((INDEX(lifespans_all!V$127:V$134,MATCH($B124,lifespans_all!$B$127:$B$134,0))*SR_mission_minutes!V51)*POWER(1+(Settings!$C$31/100),V$1-2021),"-")</f>
        <v>240940.38114529199</v>
      </c>
      <c r="W124" s="116">
        <f>IFERROR((INDEX(lifespans_all!W$127:W$134,MATCH($B124,lifespans_all!$B$127:$B$134,0))*SR_mission_minutes!W51)*POWER(1+(Settings!$C$31/100),W$1-2021),"-")</f>
        <v>245759.18876819781</v>
      </c>
    </row>
    <row r="125" spans="1:23" x14ac:dyDescent="0.25">
      <c r="D125" s="129"/>
      <c r="E125" s="2"/>
      <c r="F125" s="2"/>
      <c r="G125" s="2"/>
      <c r="H125" s="2"/>
      <c r="I125" s="2"/>
      <c r="J125" s="2"/>
      <c r="K125" s="2"/>
      <c r="L125" s="2"/>
      <c r="M125" s="2"/>
      <c r="N125" s="2"/>
      <c r="O125" s="2"/>
      <c r="P125" s="2"/>
      <c r="Q125" s="2"/>
      <c r="R125" s="2"/>
      <c r="S125" s="2"/>
      <c r="T125" s="2"/>
      <c r="U125" s="2"/>
      <c r="V125" s="2"/>
      <c r="W125" s="2"/>
    </row>
    <row r="126" spans="1:23" x14ac:dyDescent="0.25">
      <c r="D126" s="37">
        <f t="shared" ref="D126:V126" si="21">SUM(D75:D124)</f>
        <v>1809090.8825396828</v>
      </c>
      <c r="E126" s="37">
        <f t="shared" si="21"/>
        <v>1884028.3045079366</v>
      </c>
      <c r="F126" s="37">
        <f t="shared" si="21"/>
        <v>2103353.0202526981</v>
      </c>
      <c r="G126" s="37">
        <f t="shared" si="21"/>
        <v>2265996.8073561783</v>
      </c>
      <c r="H126" s="37">
        <f t="shared" si="21"/>
        <v>2478901.4805382555</v>
      </c>
      <c r="I126" s="37">
        <f t="shared" si="21"/>
        <v>2676996.3094650251</v>
      </c>
      <c r="J126" s="37">
        <f t="shared" si="21"/>
        <v>2887573.1095056282</v>
      </c>
      <c r="K126" s="37">
        <f t="shared" si="21"/>
        <v>3103948.056102992</v>
      </c>
      <c r="L126" s="37">
        <f t="shared" si="21"/>
        <v>3310538.6852930067</v>
      </c>
      <c r="M126" s="37">
        <f t="shared" si="21"/>
        <v>3524377.1779170684</v>
      </c>
      <c r="N126" s="37">
        <f t="shared" si="21"/>
        <v>3748768.5669801207</v>
      </c>
      <c r="O126" s="37">
        <f t="shared" si="21"/>
        <v>3814750.6438752785</v>
      </c>
      <c r="P126" s="37">
        <f t="shared" si="21"/>
        <v>3882052.3623083392</v>
      </c>
      <c r="Q126" s="37">
        <f t="shared" si="21"/>
        <v>3950700.1151100616</v>
      </c>
      <c r="R126" s="37">
        <f t="shared" si="21"/>
        <v>4020720.8229678189</v>
      </c>
      <c r="S126" s="37">
        <f t="shared" si="21"/>
        <v>4092141.9449827303</v>
      </c>
      <c r="T126" s="37">
        <f t="shared" si="21"/>
        <v>4164991.489437941</v>
      </c>
      <c r="U126" s="37">
        <f t="shared" si="21"/>
        <v>4239298.0247822553</v>
      </c>
      <c r="V126" s="37">
        <f t="shared" si="21"/>
        <v>4315090.690833455</v>
      </c>
      <c r="W126" s="37">
        <f>SUM(W75:W124)</f>
        <v>4392399.2102056798</v>
      </c>
    </row>
    <row r="127" spans="1:23" ht="14.4" thickBot="1" x14ac:dyDescent="0.3">
      <c r="B127" s="2" t="s">
        <v>94</v>
      </c>
      <c r="D127" s="38"/>
      <c r="E127" s="38"/>
      <c r="F127" s="38"/>
      <c r="G127" s="38"/>
      <c r="H127" s="38"/>
      <c r="I127" s="38"/>
      <c r="J127" s="38"/>
      <c r="K127" s="38"/>
      <c r="L127" s="38"/>
      <c r="M127" s="2"/>
      <c r="N127" s="2"/>
      <c r="O127" s="38"/>
      <c r="P127" s="38"/>
      <c r="Q127" s="38"/>
      <c r="R127" s="38"/>
      <c r="S127" s="38"/>
      <c r="T127" s="38"/>
      <c r="U127" s="38"/>
      <c r="V127" s="38"/>
      <c r="W127" s="38"/>
    </row>
    <row r="128" spans="1:23" x14ac:dyDescent="0.25">
      <c r="B128" s="71" t="s">
        <v>101</v>
      </c>
      <c r="D128" s="91">
        <v>2021</v>
      </c>
      <c r="E128" s="92">
        <v>2022</v>
      </c>
      <c r="F128" s="91">
        <v>2023</v>
      </c>
      <c r="G128" s="92">
        <v>2024</v>
      </c>
      <c r="H128" s="91">
        <v>2025</v>
      </c>
      <c r="I128" s="92">
        <v>2026</v>
      </c>
      <c r="J128" s="91">
        <v>2027</v>
      </c>
      <c r="K128" s="92">
        <v>2028</v>
      </c>
      <c r="L128" s="91">
        <v>2029</v>
      </c>
      <c r="M128" s="92">
        <v>2030</v>
      </c>
      <c r="N128" s="91">
        <v>2031</v>
      </c>
      <c r="O128" s="92">
        <v>2032</v>
      </c>
      <c r="P128" s="91">
        <v>2033</v>
      </c>
      <c r="Q128" s="92">
        <v>2034</v>
      </c>
      <c r="R128" s="91">
        <v>2035</v>
      </c>
      <c r="S128" s="92">
        <v>2036</v>
      </c>
      <c r="T128" s="91">
        <v>2037</v>
      </c>
      <c r="U128" s="92">
        <v>2038</v>
      </c>
      <c r="V128" s="91">
        <v>2039</v>
      </c>
      <c r="W128" s="92">
        <v>2040</v>
      </c>
    </row>
    <row r="129" spans="2:23" x14ac:dyDescent="0.25">
      <c r="B129" s="47" t="s">
        <v>58</v>
      </c>
      <c r="D129" s="93">
        <f>SUMIF($B75:$B124,$B129,D$75:D$124)</f>
        <v>493979.7</v>
      </c>
      <c r="E129" s="93">
        <f t="shared" ref="E129:W129" si="22">SUMIF($B75:$B124,$B129,E$75:E$124)</f>
        <v>529821.94799999997</v>
      </c>
      <c r="F129" s="93">
        <f t="shared" si="22"/>
        <v>567084.10043999995</v>
      </c>
      <c r="G129" s="93">
        <f t="shared" si="22"/>
        <v>605808.61659839994</v>
      </c>
      <c r="H129" s="93">
        <f t="shared" si="22"/>
        <v>646039.08616295992</v>
      </c>
      <c r="I129" s="93">
        <f t="shared" si="22"/>
        <v>687820.25746346312</v>
      </c>
      <c r="J129" s="93">
        <f t="shared" si="22"/>
        <v>731198.06638152106</v>
      </c>
      <c r="K129" s="93">
        <f t="shared" si="22"/>
        <v>776219.66595331579</v>
      </c>
      <c r="L129" s="93">
        <f t="shared" si="22"/>
        <v>822933.45668142999</v>
      </c>
      <c r="M129" s="93">
        <f t="shared" si="22"/>
        <v>871389.11757228733</v>
      </c>
      <c r="N129" s="93">
        <f t="shared" si="22"/>
        <v>1044821.2998728885</v>
      </c>
      <c r="O129" s="93">
        <f t="shared" si="22"/>
        <v>1058824.9858703462</v>
      </c>
      <c r="P129" s="93">
        <f t="shared" si="22"/>
        <v>1073108.7455877531</v>
      </c>
      <c r="Q129" s="93">
        <f t="shared" si="22"/>
        <v>1087678.180499508</v>
      </c>
      <c r="R129" s="93">
        <f t="shared" si="22"/>
        <v>1102539.0041094986</v>
      </c>
      <c r="S129" s="93">
        <f t="shared" si="22"/>
        <v>1117697.0441916883</v>
      </c>
      <c r="T129" s="93">
        <f t="shared" si="22"/>
        <v>1133158.245075522</v>
      </c>
      <c r="U129" s="93">
        <f t="shared" si="22"/>
        <v>1148928.6699770326</v>
      </c>
      <c r="V129" s="93">
        <f t="shared" si="22"/>
        <v>1165014.5033765733</v>
      </c>
      <c r="W129" s="93">
        <f t="shared" si="22"/>
        <v>1181422.0534441047</v>
      </c>
    </row>
    <row r="130" spans="2:23" x14ac:dyDescent="0.25">
      <c r="B130" s="47" t="s">
        <v>56</v>
      </c>
      <c r="D130" s="93">
        <f>SUMIF($B75:$B124,$B130,D$75:D$124)</f>
        <v>1187656.061111111</v>
      </c>
      <c r="E130" s="93">
        <f t="shared" ref="E130:W130" si="23">SUMIF($B75:$B124,$B130,E$75:E$124)</f>
        <v>1213802.6135555557</v>
      </c>
      <c r="F130" s="93">
        <f t="shared" si="23"/>
        <v>1379670.4726288889</v>
      </c>
      <c r="G130" s="93">
        <f t="shared" si="23"/>
        <v>1489430.0712895109</v>
      </c>
      <c r="H130" s="93">
        <f t="shared" si="23"/>
        <v>1647183.8672586801</v>
      </c>
      <c r="I130" s="93">
        <f t="shared" si="23"/>
        <v>1784683.5693714332</v>
      </c>
      <c r="J130" s="93">
        <f t="shared" si="23"/>
        <v>1935268.5540884598</v>
      </c>
      <c r="K130" s="93">
        <f t="shared" si="23"/>
        <v>2089409.8005120072</v>
      </c>
      <c r="L130" s="93">
        <f t="shared" si="23"/>
        <v>2231459.166010086</v>
      </c>
      <c r="M130" s="93">
        <f t="shared" si="23"/>
        <v>2378381.4223634377</v>
      </c>
      <c r="N130" s="93">
        <f t="shared" si="23"/>
        <v>2424615.0430329288</v>
      </c>
      <c r="O130" s="93">
        <f t="shared" si="23"/>
        <v>2471773.3361158092</v>
      </c>
      <c r="P130" s="93">
        <f t="shared" si="23"/>
        <v>2519874.7950603478</v>
      </c>
      <c r="Q130" s="93">
        <f t="shared" si="23"/>
        <v>2568938.2831837768</v>
      </c>
      <c r="R130" s="93">
        <f t="shared" si="23"/>
        <v>2618983.0410696748</v>
      </c>
      <c r="S130" s="93">
        <f t="shared" si="23"/>
        <v>2670028.6941132899</v>
      </c>
      <c r="T130" s="93">
        <f t="shared" si="23"/>
        <v>2722095.2602177784</v>
      </c>
      <c r="U130" s="93">
        <f t="shared" si="23"/>
        <v>2775203.1576443561</v>
      </c>
      <c r="V130" s="93">
        <f t="shared" si="23"/>
        <v>2829373.2130194656</v>
      </c>
      <c r="W130" s="93">
        <f t="shared" si="23"/>
        <v>2884626.6695020767</v>
      </c>
    </row>
    <row r="131" spans="2:23" x14ac:dyDescent="0.25">
      <c r="B131" s="47" t="s">
        <v>55</v>
      </c>
      <c r="D131" s="93">
        <f>SUMIF($B75:$B124,$B131,D$75:D$124)</f>
        <v>8038.5714285714294</v>
      </c>
      <c r="E131" s="93">
        <f t="shared" ref="E131:W131" si="24">SUMIF($B75:$B124,$B131,E$75:E$124)</f>
        <v>9022.1142857142859</v>
      </c>
      <c r="F131" s="93">
        <f t="shared" si="24"/>
        <v>12790.974857142857</v>
      </c>
      <c r="G131" s="93">
        <f t="shared" si="24"/>
        <v>14050.393919999997</v>
      </c>
      <c r="H131" s="93">
        <f t="shared" si="24"/>
        <v>15355.073355428573</v>
      </c>
      <c r="I131" s="93">
        <f t="shared" si="24"/>
        <v>16706.319810706285</v>
      </c>
      <c r="J131" s="93">
        <f t="shared" si="24"/>
        <v>18105.47409485294</v>
      </c>
      <c r="K131" s="93">
        <f t="shared" si="24"/>
        <v>19553.912022441167</v>
      </c>
      <c r="L131" s="93">
        <f t="shared" si="24"/>
        <v>21053.045277494992</v>
      </c>
      <c r="M131" s="93">
        <f t="shared" si="24"/>
        <v>22604.322297941992</v>
      </c>
      <c r="N131" s="93">
        <f t="shared" si="24"/>
        <v>23056.408743900833</v>
      </c>
      <c r="O131" s="93">
        <f t="shared" si="24"/>
        <v>23517.536918778846</v>
      </c>
      <c r="P131" s="93">
        <f t="shared" si="24"/>
        <v>23987.887657154428</v>
      </c>
      <c r="Q131" s="93">
        <f t="shared" si="24"/>
        <v>24467.645410297515</v>
      </c>
      <c r="R131" s="93">
        <f t="shared" si="24"/>
        <v>24956.998318503465</v>
      </c>
      <c r="S131" s="93">
        <f t="shared" si="24"/>
        <v>25456.13828487353</v>
      </c>
      <c r="T131" s="93">
        <f t="shared" si="24"/>
        <v>25965.261050571004</v>
      </c>
      <c r="U131" s="93">
        <f t="shared" si="24"/>
        <v>26484.566271582426</v>
      </c>
      <c r="V131" s="93">
        <f t="shared" si="24"/>
        <v>27014.257597014072</v>
      </c>
      <c r="W131" s="93">
        <f t="shared" si="24"/>
        <v>27554.542748954351</v>
      </c>
    </row>
    <row r="132" spans="2:23" x14ac:dyDescent="0.25">
      <c r="B132" s="47" t="s">
        <v>99</v>
      </c>
      <c r="D132" s="93">
        <f>SUMIF($B75:$B124,$B132,D$75:D$124)</f>
        <v>0</v>
      </c>
      <c r="E132" s="93">
        <f t="shared" ref="E132:W132" si="25">SUMIF($B75:$B124,$B132,E$75:E$124)</f>
        <v>0</v>
      </c>
      <c r="F132" s="93">
        <f t="shared" si="25"/>
        <v>0</v>
      </c>
      <c r="G132" s="93">
        <f t="shared" si="25"/>
        <v>0</v>
      </c>
      <c r="H132" s="93">
        <f t="shared" si="25"/>
        <v>0</v>
      </c>
      <c r="I132" s="93">
        <f t="shared" si="25"/>
        <v>0</v>
      </c>
      <c r="J132" s="93">
        <f t="shared" si="25"/>
        <v>0</v>
      </c>
      <c r="K132" s="93">
        <f t="shared" si="25"/>
        <v>0</v>
      </c>
      <c r="L132" s="93">
        <f t="shared" si="25"/>
        <v>0</v>
      </c>
      <c r="M132" s="93">
        <f t="shared" si="25"/>
        <v>0</v>
      </c>
      <c r="N132" s="93">
        <f t="shared" si="25"/>
        <v>0</v>
      </c>
      <c r="O132" s="93">
        <f t="shared" si="25"/>
        <v>0</v>
      </c>
      <c r="P132" s="93">
        <f t="shared" si="25"/>
        <v>0</v>
      </c>
      <c r="Q132" s="93">
        <f t="shared" si="25"/>
        <v>0</v>
      </c>
      <c r="R132" s="93">
        <f t="shared" si="25"/>
        <v>0</v>
      </c>
      <c r="S132" s="93">
        <f t="shared" si="25"/>
        <v>0</v>
      </c>
      <c r="T132" s="93">
        <f t="shared" si="25"/>
        <v>0</v>
      </c>
      <c r="U132" s="93">
        <f t="shared" si="25"/>
        <v>0</v>
      </c>
      <c r="V132" s="93">
        <f t="shared" si="25"/>
        <v>0</v>
      </c>
      <c r="W132" s="93">
        <f t="shared" si="25"/>
        <v>0</v>
      </c>
    </row>
    <row r="133" spans="2:23" x14ac:dyDescent="0.25">
      <c r="B133" s="47" t="s">
        <v>59</v>
      </c>
      <c r="D133" s="93">
        <f>SUMIF($B75:$B124,$B133,D$75:D$124)</f>
        <v>506.55</v>
      </c>
      <c r="E133" s="93">
        <f t="shared" ref="E133:W133" si="26">SUMIF($B75:$B124,$B133,E$75:E$124)</f>
        <v>554.44200000000001</v>
      </c>
      <c r="F133" s="93">
        <f t="shared" si="26"/>
        <v>604.23126000000002</v>
      </c>
      <c r="G133" s="93">
        <f t="shared" si="26"/>
        <v>655.97451360000002</v>
      </c>
      <c r="H133" s="93">
        <f t="shared" si="26"/>
        <v>747.69001451999998</v>
      </c>
      <c r="I133" s="93">
        <f t="shared" si="26"/>
        <v>813.48673579776005</v>
      </c>
      <c r="J133" s="93">
        <f t="shared" si="26"/>
        <v>881.6162499208225</v>
      </c>
      <c r="K133" s="93">
        <f t="shared" si="26"/>
        <v>952.1455499144879</v>
      </c>
      <c r="L133" s="93">
        <f t="shared" si="26"/>
        <v>1025.1433754079321</v>
      </c>
      <c r="M133" s="93">
        <f t="shared" si="26"/>
        <v>1100.6802557011483</v>
      </c>
      <c r="N133" s="93">
        <f t="shared" si="26"/>
        <v>1122.6938608151713</v>
      </c>
      <c r="O133" s="93">
        <f t="shared" si="26"/>
        <v>1145.1477380314745</v>
      </c>
      <c r="P133" s="93">
        <f t="shared" si="26"/>
        <v>1168.0506927921042</v>
      </c>
      <c r="Q133" s="93">
        <f t="shared" si="26"/>
        <v>1191.4117066479462</v>
      </c>
      <c r="R133" s="93">
        <f t="shared" si="26"/>
        <v>1215.2399407809053</v>
      </c>
      <c r="S133" s="93">
        <f t="shared" si="26"/>
        <v>1239.544739596523</v>
      </c>
      <c r="T133" s="93">
        <f t="shared" si="26"/>
        <v>1264.3356343884536</v>
      </c>
      <c r="U133" s="93">
        <f t="shared" si="26"/>
        <v>1289.6223470762229</v>
      </c>
      <c r="V133" s="93">
        <f t="shared" si="26"/>
        <v>1315.4147940177472</v>
      </c>
      <c r="W133" s="93">
        <f t="shared" si="26"/>
        <v>1341.723089898102</v>
      </c>
    </row>
    <row r="134" spans="2:23" x14ac:dyDescent="0.25">
      <c r="B134" s="47" t="s">
        <v>100</v>
      </c>
      <c r="D134" s="93">
        <f>SUMIF($B75:$B124,$B134,D$75:D$124)</f>
        <v>0</v>
      </c>
      <c r="E134" s="93">
        <f t="shared" ref="E134:W134" si="27">SUMIF($B75:$B124,$B134,E$75:E$124)</f>
        <v>0</v>
      </c>
      <c r="F134" s="93">
        <f t="shared" si="27"/>
        <v>0</v>
      </c>
      <c r="G134" s="93">
        <f t="shared" si="27"/>
        <v>0</v>
      </c>
      <c r="H134" s="93">
        <f t="shared" si="27"/>
        <v>0</v>
      </c>
      <c r="I134" s="93">
        <f t="shared" si="27"/>
        <v>0</v>
      </c>
      <c r="J134" s="93">
        <f t="shared" si="27"/>
        <v>0</v>
      </c>
      <c r="K134" s="93">
        <f t="shared" si="27"/>
        <v>0</v>
      </c>
      <c r="L134" s="93">
        <f t="shared" si="27"/>
        <v>0</v>
      </c>
      <c r="M134" s="93">
        <f t="shared" si="27"/>
        <v>0</v>
      </c>
      <c r="N134" s="93">
        <f t="shared" si="27"/>
        <v>0</v>
      </c>
      <c r="O134" s="93">
        <f t="shared" si="27"/>
        <v>0</v>
      </c>
      <c r="P134" s="93">
        <f t="shared" si="27"/>
        <v>0</v>
      </c>
      <c r="Q134" s="93">
        <f t="shared" si="27"/>
        <v>0</v>
      </c>
      <c r="R134" s="93">
        <f t="shared" si="27"/>
        <v>0</v>
      </c>
      <c r="S134" s="93">
        <f t="shared" si="27"/>
        <v>0</v>
      </c>
      <c r="T134" s="93">
        <f t="shared" si="27"/>
        <v>0</v>
      </c>
      <c r="U134" s="93">
        <f t="shared" si="27"/>
        <v>0</v>
      </c>
      <c r="V134" s="93">
        <f t="shared" si="27"/>
        <v>0</v>
      </c>
      <c r="W134" s="93">
        <f t="shared" si="27"/>
        <v>0</v>
      </c>
    </row>
    <row r="135" spans="2:23" x14ac:dyDescent="0.25">
      <c r="B135" s="47" t="s">
        <v>57</v>
      </c>
      <c r="D135" s="93">
        <f>SUMIF($B75:$B124,$B135,D$75:D$124)</f>
        <v>7570.2</v>
      </c>
      <c r="E135" s="93">
        <f t="shared" ref="E135:W135" si="28">SUMIF($B75:$B124,$B135,E$75:E$124)</f>
        <v>8285.9279999999999</v>
      </c>
      <c r="F135" s="93">
        <f t="shared" si="28"/>
        <v>9030.0098399999988</v>
      </c>
      <c r="G135" s="93">
        <f t="shared" si="28"/>
        <v>9803.2933823999992</v>
      </c>
      <c r="H135" s="93">
        <f t="shared" si="28"/>
        <v>10795.748437599999</v>
      </c>
      <c r="I135" s="93">
        <f t="shared" si="28"/>
        <v>11679.731815114239</v>
      </c>
      <c r="J135" s="93">
        <f t="shared" si="28"/>
        <v>12596.591428354011</v>
      </c>
      <c r="K135" s="93">
        <f t="shared" si="28"/>
        <v>13547.288733397323</v>
      </c>
      <c r="L135" s="93">
        <f t="shared" si="28"/>
        <v>14532.810494071029</v>
      </c>
      <c r="M135" s="93">
        <f t="shared" si="28"/>
        <v>15554.169409678321</v>
      </c>
      <c r="N135" s="93">
        <f t="shared" si="28"/>
        <v>15773.49279787189</v>
      </c>
      <c r="O135" s="93">
        <f t="shared" si="28"/>
        <v>15997.202653829325</v>
      </c>
      <c r="P135" s="93">
        <f t="shared" si="28"/>
        <v>16225.386706905912</v>
      </c>
      <c r="Q135" s="93">
        <f t="shared" si="28"/>
        <v>16458.134441044029</v>
      </c>
      <c r="R135" s="93">
        <f t="shared" si="28"/>
        <v>16695.537129864912</v>
      </c>
      <c r="S135" s="93">
        <f t="shared" si="28"/>
        <v>16937.687872462207</v>
      </c>
      <c r="T135" s="93">
        <f t="shared" si="28"/>
        <v>17184.681629911454</v>
      </c>
      <c r="U135" s="93">
        <f t="shared" si="28"/>
        <v>17436.615262509684</v>
      </c>
      <c r="V135" s="93">
        <f t="shared" si="28"/>
        <v>17693.587567759874</v>
      </c>
      <c r="W135" s="93">
        <f t="shared" si="28"/>
        <v>17955.699319115072</v>
      </c>
    </row>
    <row r="136" spans="2:23" ht="14.4" thickBot="1" x14ac:dyDescent="0.3">
      <c r="B136" s="53" t="s">
        <v>60</v>
      </c>
      <c r="D136" s="93">
        <f>SUMIF($B75:$B124,$B136,D$75:D$124)</f>
        <v>111339.8</v>
      </c>
      <c r="E136" s="93">
        <f>SUMIF($B75:$B124,$B136,E$75:E$124)</f>
        <v>122541.25866666669</v>
      </c>
      <c r="F136" s="93">
        <f>SUMIF($B75:$B124,$B136,F$75:F$124)</f>
        <v>134173.23122666666</v>
      </c>
      <c r="G136" s="93">
        <f t="shared" ref="G136:W136" si="29">SUMIF($B75:$B124,$B136,G$75:G$124)</f>
        <v>146248.45765226666</v>
      </c>
      <c r="H136" s="93">
        <f t="shared" si="29"/>
        <v>158780.01530906669</v>
      </c>
      <c r="I136" s="93">
        <f t="shared" si="29"/>
        <v>175292.94426851033</v>
      </c>
      <c r="J136" s="93">
        <f t="shared" si="29"/>
        <v>189522.80726252019</v>
      </c>
      <c r="K136" s="93">
        <f t="shared" si="29"/>
        <v>204265.2433319164</v>
      </c>
      <c r="L136" s="93">
        <f t="shared" si="29"/>
        <v>219535.06345451681</v>
      </c>
      <c r="M136" s="93">
        <f t="shared" si="29"/>
        <v>235347.46601802181</v>
      </c>
      <c r="N136" s="93">
        <f t="shared" si="29"/>
        <v>239379.62867171559</v>
      </c>
      <c r="O136" s="93">
        <f t="shared" si="29"/>
        <v>243492.43457848317</v>
      </c>
      <c r="P136" s="93">
        <f t="shared" si="29"/>
        <v>247687.49660338621</v>
      </c>
      <c r="Q136" s="93">
        <f t="shared" si="29"/>
        <v>251966.45986878726</v>
      </c>
      <c r="R136" s="93">
        <f t="shared" si="29"/>
        <v>256331.00239949636</v>
      </c>
      <c r="S136" s="93">
        <f t="shared" si="29"/>
        <v>260782.83578081956</v>
      </c>
      <c r="T136" s="93">
        <f t="shared" si="29"/>
        <v>265323.70582976931</v>
      </c>
      <c r="U136" s="93">
        <f t="shared" si="29"/>
        <v>269955.39327969804</v>
      </c>
      <c r="V136" s="93">
        <f t="shared" si="29"/>
        <v>274679.71447862533</v>
      </c>
      <c r="W136" s="93">
        <f t="shared" si="29"/>
        <v>279498.52210153115</v>
      </c>
    </row>
    <row r="137" spans="2:23" x14ac:dyDescent="0.25">
      <c r="D137" s="38"/>
      <c r="E137" s="38"/>
      <c r="F137" s="38"/>
      <c r="G137" s="38"/>
      <c r="H137" s="38"/>
      <c r="I137" s="38"/>
      <c r="J137" s="38"/>
      <c r="K137" s="38"/>
      <c r="L137" s="38"/>
      <c r="M137" s="39"/>
      <c r="N137" s="38"/>
      <c r="O137" s="38"/>
      <c r="P137" s="38"/>
      <c r="Q137" s="38"/>
      <c r="R137" s="38"/>
      <c r="S137" s="38"/>
      <c r="T137" s="38"/>
      <c r="U137" s="38"/>
      <c r="V137" s="38"/>
      <c r="W137" s="38"/>
    </row>
    <row r="138" spans="2:23" x14ac:dyDescent="0.25">
      <c r="D138" s="38">
        <f>SUM(D129:D136)</f>
        <v>1809090.8825396823</v>
      </c>
      <c r="E138" s="38">
        <f t="shared" ref="E138:V138" si="30">SUM(E129:E136)</f>
        <v>1884028.3045079366</v>
      </c>
      <c r="F138" s="38">
        <f t="shared" si="30"/>
        <v>2103353.0202526986</v>
      </c>
      <c r="G138" s="38">
        <f t="shared" si="30"/>
        <v>2265996.8073561778</v>
      </c>
      <c r="H138" s="38">
        <f t="shared" si="30"/>
        <v>2478901.4805382555</v>
      </c>
      <c r="I138" s="38">
        <f t="shared" si="30"/>
        <v>2676996.3094650251</v>
      </c>
      <c r="J138" s="38">
        <f t="shared" si="30"/>
        <v>2887573.1095056287</v>
      </c>
      <c r="K138" s="38">
        <f t="shared" si="30"/>
        <v>3103948.056102992</v>
      </c>
      <c r="L138" s="38">
        <f t="shared" si="30"/>
        <v>3310538.6852930062</v>
      </c>
      <c r="M138" s="39">
        <f t="shared" si="30"/>
        <v>3524377.1779170679</v>
      </c>
      <c r="N138" s="38">
        <f t="shared" si="30"/>
        <v>3748768.5669801212</v>
      </c>
      <c r="O138" s="38">
        <f t="shared" si="30"/>
        <v>3814750.6438752785</v>
      </c>
      <c r="P138" s="38">
        <f t="shared" si="30"/>
        <v>3882052.3623083392</v>
      </c>
      <c r="Q138" s="38">
        <f t="shared" si="30"/>
        <v>3950700.1151100616</v>
      </c>
      <c r="R138" s="38">
        <f t="shared" si="30"/>
        <v>4020720.8229678189</v>
      </c>
      <c r="S138" s="38">
        <f t="shared" si="30"/>
        <v>4092141.9449827303</v>
      </c>
      <c r="T138" s="38">
        <f t="shared" si="30"/>
        <v>4164991.489437941</v>
      </c>
      <c r="U138" s="38">
        <f t="shared" si="30"/>
        <v>4239298.0247822553</v>
      </c>
      <c r="V138" s="38">
        <f t="shared" si="30"/>
        <v>4315090.690833455</v>
      </c>
      <c r="W138" s="38">
        <f>SUM(W129:W136)</f>
        <v>4392399.2102056798</v>
      </c>
    </row>
    <row r="139" spans="2:23" x14ac:dyDescent="0.25">
      <c r="D139" s="38"/>
      <c r="E139" s="38"/>
      <c r="F139" s="38"/>
      <c r="G139" s="38"/>
      <c r="H139" s="38"/>
      <c r="I139" s="38"/>
      <c r="J139" s="38"/>
      <c r="K139" s="38"/>
      <c r="L139" s="38"/>
      <c r="M139" s="39"/>
      <c r="N139" s="2"/>
      <c r="O139" s="38"/>
      <c r="P139" s="38"/>
      <c r="Q139" s="38"/>
      <c r="R139" s="38"/>
      <c r="S139" s="38"/>
      <c r="T139" s="38"/>
      <c r="U139" s="38"/>
      <c r="V139" s="38"/>
      <c r="W139" s="38"/>
    </row>
    <row r="140" spans="2:23" ht="14.4" thickBot="1" x14ac:dyDescent="0.3">
      <c r="B140" s="2" t="s">
        <v>94</v>
      </c>
      <c r="D140" s="38"/>
      <c r="E140" s="38"/>
      <c r="F140" s="38"/>
      <c r="G140" s="38"/>
      <c r="H140" s="38"/>
      <c r="I140" s="38"/>
      <c r="J140" s="38"/>
      <c r="K140" s="38"/>
      <c r="L140" s="38"/>
      <c r="M140" s="39"/>
      <c r="N140" s="2"/>
      <c r="O140" s="38"/>
      <c r="P140" s="38"/>
      <c r="Q140" s="38"/>
      <c r="R140" s="38"/>
      <c r="S140" s="38"/>
      <c r="T140" s="38"/>
      <c r="U140" s="38"/>
      <c r="V140" s="38"/>
      <c r="W140" s="38"/>
    </row>
    <row r="141" spans="2:23" x14ac:dyDescent="0.25">
      <c r="B141" s="71" t="s">
        <v>101</v>
      </c>
      <c r="D141" s="91">
        <v>2021</v>
      </c>
      <c r="E141" s="91">
        <v>2022</v>
      </c>
      <c r="F141" s="91">
        <v>2023</v>
      </c>
      <c r="G141" s="91">
        <v>2024</v>
      </c>
      <c r="H141" s="91">
        <v>2025</v>
      </c>
      <c r="I141" s="91">
        <v>2026</v>
      </c>
      <c r="J141" s="91">
        <v>2027</v>
      </c>
      <c r="K141" s="91">
        <v>2028</v>
      </c>
      <c r="L141" s="91">
        <v>2029</v>
      </c>
      <c r="M141" s="91">
        <v>2030</v>
      </c>
      <c r="N141" s="91">
        <v>2031</v>
      </c>
      <c r="O141" s="91">
        <v>2032</v>
      </c>
      <c r="P141" s="91">
        <v>2033</v>
      </c>
      <c r="Q141" s="91">
        <v>2034</v>
      </c>
      <c r="R141" s="91">
        <v>2035</v>
      </c>
      <c r="S141" s="91">
        <v>2036</v>
      </c>
      <c r="T141" s="91">
        <v>2037</v>
      </c>
      <c r="U141" s="91">
        <v>2038</v>
      </c>
      <c r="V141" s="91">
        <v>2039</v>
      </c>
      <c r="W141" s="91">
        <v>2040</v>
      </c>
    </row>
    <row r="142" spans="2:23" x14ac:dyDescent="0.25">
      <c r="B142" s="47" t="s">
        <v>114</v>
      </c>
      <c r="D142" s="40">
        <f>SUM(D75:D116)</f>
        <v>1676114.912698413</v>
      </c>
      <c r="E142" s="40">
        <f t="shared" ref="E142:W142" si="31">SUM(E75:E116)</f>
        <v>1442274.4126984125</v>
      </c>
      <c r="F142" s="40">
        <f t="shared" si="31"/>
        <v>1435181.5555555555</v>
      </c>
      <c r="G142" s="40">
        <f t="shared" si="31"/>
        <v>1301780.7777777778</v>
      </c>
      <c r="H142" s="40">
        <f t="shared" si="31"/>
        <v>1131886.1666666667</v>
      </c>
      <c r="I142" s="40">
        <f t="shared" si="31"/>
        <v>898045.66666666674</v>
      </c>
      <c r="J142" s="40">
        <f t="shared" si="31"/>
        <v>697944.49999999988</v>
      </c>
      <c r="K142" s="40">
        <f t="shared" si="31"/>
        <v>564543.72222222225</v>
      </c>
      <c r="L142" s="40">
        <f t="shared" si="31"/>
        <v>564543.72222222225</v>
      </c>
      <c r="M142" s="40">
        <f t="shared" si="31"/>
        <v>564543.72222222225</v>
      </c>
      <c r="N142" s="40">
        <f t="shared" si="31"/>
        <v>449664.72222222225</v>
      </c>
      <c r="O142" s="40">
        <f t="shared" si="31"/>
        <v>449664.72222222225</v>
      </c>
      <c r="P142" s="40">
        <f t="shared" si="31"/>
        <v>449664.72222222225</v>
      </c>
      <c r="Q142" s="40">
        <f t="shared" si="31"/>
        <v>449664.72222222225</v>
      </c>
      <c r="R142" s="40">
        <f t="shared" si="31"/>
        <v>449664.72222222225</v>
      </c>
      <c r="S142" s="40">
        <f t="shared" si="31"/>
        <v>449664.72222222225</v>
      </c>
      <c r="T142" s="40">
        <f t="shared" si="31"/>
        <v>449664.72222222225</v>
      </c>
      <c r="U142" s="40">
        <f t="shared" si="31"/>
        <v>449664.72222222225</v>
      </c>
      <c r="V142" s="40">
        <f t="shared" si="31"/>
        <v>449664.72222222225</v>
      </c>
      <c r="W142" s="40">
        <f t="shared" si="31"/>
        <v>449664.72222222225</v>
      </c>
    </row>
    <row r="143" spans="2:23" x14ac:dyDescent="0.25">
      <c r="B143" s="47" t="s">
        <v>115</v>
      </c>
      <c r="D143" s="40">
        <f>SUM(D117:D124)</f>
        <v>132975.96984126983</v>
      </c>
      <c r="E143" s="40">
        <f t="shared" ref="E143:W143" si="32">SUM(E117:E124)</f>
        <v>441753.8918095238</v>
      </c>
      <c r="F143" s="40">
        <f t="shared" si="32"/>
        <v>668171.46469714283</v>
      </c>
      <c r="G143" s="40">
        <f t="shared" si="32"/>
        <v>964216.02957839973</v>
      </c>
      <c r="H143" s="40">
        <f t="shared" si="32"/>
        <v>1347015.3138715886</v>
      </c>
      <c r="I143" s="40">
        <f t="shared" si="32"/>
        <v>1778950.6427983581</v>
      </c>
      <c r="J143" s="40">
        <f t="shared" si="32"/>
        <v>2189628.6095056287</v>
      </c>
      <c r="K143" s="40">
        <f t="shared" si="32"/>
        <v>2539404.33388077</v>
      </c>
      <c r="L143" s="40">
        <f t="shared" si="32"/>
        <v>2745994.9630707842</v>
      </c>
      <c r="M143" s="40">
        <f t="shared" si="32"/>
        <v>2959833.4556948459</v>
      </c>
      <c r="N143" s="40">
        <f t="shared" si="32"/>
        <v>3299103.8447578987</v>
      </c>
      <c r="O143" s="40">
        <f t="shared" si="32"/>
        <v>3365085.9216530565</v>
      </c>
      <c r="P143" s="40">
        <f t="shared" si="32"/>
        <v>3432387.6400861172</v>
      </c>
      <c r="Q143" s="40">
        <f t="shared" si="32"/>
        <v>3501035.3928878391</v>
      </c>
      <c r="R143" s="40">
        <f t="shared" si="32"/>
        <v>3571056.1007455969</v>
      </c>
      <c r="S143" s="40">
        <f t="shared" si="32"/>
        <v>3642477.2227605083</v>
      </c>
      <c r="T143" s="40">
        <f t="shared" si="32"/>
        <v>3715326.7672157185</v>
      </c>
      <c r="U143" s="40">
        <f t="shared" si="32"/>
        <v>3789633.3025600333</v>
      </c>
      <c r="V143" s="40">
        <f t="shared" si="32"/>
        <v>3865425.9686112329</v>
      </c>
      <c r="W143" s="40">
        <f t="shared" si="32"/>
        <v>3942734.4879834573</v>
      </c>
    </row>
    <row r="144" spans="2:23" x14ac:dyDescent="0.25">
      <c r="D144" s="2"/>
      <c r="E144" s="2"/>
      <c r="F144" s="2"/>
      <c r="G144" s="2"/>
      <c r="H144" s="2"/>
      <c r="I144" s="2"/>
      <c r="J144" s="2"/>
      <c r="K144" s="2"/>
      <c r="L144" s="2"/>
      <c r="M144" s="2"/>
      <c r="N144" s="2"/>
      <c r="O144" s="2"/>
      <c r="P144" s="2"/>
      <c r="Q144" s="2"/>
      <c r="R144" s="2"/>
      <c r="S144" s="2"/>
      <c r="T144" s="2"/>
      <c r="U144" s="2"/>
      <c r="V144" s="2"/>
      <c r="W144" s="2"/>
    </row>
    <row r="145" spans="1:23" x14ac:dyDescent="0.25">
      <c r="D145" s="37">
        <f>SUM(D142:D143)</f>
        <v>1809090.8825396828</v>
      </c>
      <c r="E145" s="37">
        <f t="shared" ref="E145:W145" si="33">SUM(E142:E143)</f>
        <v>1884028.3045079364</v>
      </c>
      <c r="F145" s="37">
        <f t="shared" si="33"/>
        <v>2103353.0202526981</v>
      </c>
      <c r="G145" s="37">
        <f t="shared" si="33"/>
        <v>2265996.8073561774</v>
      </c>
      <c r="H145" s="37">
        <f t="shared" si="33"/>
        <v>2478901.4805382555</v>
      </c>
      <c r="I145" s="37">
        <f t="shared" si="33"/>
        <v>2676996.3094650246</v>
      </c>
      <c r="J145" s="37">
        <f t="shared" si="33"/>
        <v>2887573.1095056287</v>
      </c>
      <c r="K145" s="37">
        <f t="shared" si="33"/>
        <v>3103948.056102992</v>
      </c>
      <c r="L145" s="37">
        <f t="shared" si="33"/>
        <v>3310538.6852930067</v>
      </c>
      <c r="M145" s="37">
        <f t="shared" si="33"/>
        <v>3524377.1779170679</v>
      </c>
      <c r="N145" s="37">
        <f t="shared" si="33"/>
        <v>3748768.5669801207</v>
      </c>
      <c r="O145" s="37">
        <f t="shared" si="33"/>
        <v>3814750.6438752785</v>
      </c>
      <c r="P145" s="37">
        <f t="shared" si="33"/>
        <v>3882052.3623083392</v>
      </c>
      <c r="Q145" s="37">
        <f t="shared" si="33"/>
        <v>3950700.1151100611</v>
      </c>
      <c r="R145" s="37">
        <f t="shared" si="33"/>
        <v>4020720.8229678189</v>
      </c>
      <c r="S145" s="37">
        <f t="shared" si="33"/>
        <v>4092141.9449827308</v>
      </c>
      <c r="T145" s="37">
        <f t="shared" si="33"/>
        <v>4164991.4894379405</v>
      </c>
      <c r="U145" s="37">
        <f t="shared" si="33"/>
        <v>4239298.0247822553</v>
      </c>
      <c r="V145" s="37">
        <f t="shared" si="33"/>
        <v>4315090.690833455</v>
      </c>
      <c r="W145" s="37">
        <f t="shared" si="33"/>
        <v>4392399.2102056798</v>
      </c>
    </row>
    <row r="147" spans="1:23" x14ac:dyDescent="0.25">
      <c r="A147" s="92" t="s">
        <v>31</v>
      </c>
      <c r="B147" s="92" t="s">
        <v>101</v>
      </c>
      <c r="C147" s="92" t="s">
        <v>87</v>
      </c>
      <c r="D147" s="91">
        <v>2021</v>
      </c>
      <c r="E147" s="92">
        <v>2022</v>
      </c>
      <c r="F147" s="91">
        <v>2023</v>
      </c>
      <c r="G147" s="92">
        <v>2024</v>
      </c>
      <c r="H147" s="91">
        <v>2025</v>
      </c>
      <c r="I147" s="92">
        <v>2026</v>
      </c>
      <c r="J147" s="91">
        <v>2027</v>
      </c>
      <c r="K147" s="92">
        <v>2028</v>
      </c>
      <c r="L147" s="91">
        <v>2029</v>
      </c>
      <c r="M147" s="92">
        <v>2030</v>
      </c>
      <c r="N147" s="91">
        <v>2031</v>
      </c>
      <c r="O147" s="92">
        <v>2032</v>
      </c>
      <c r="P147" s="91">
        <v>2033</v>
      </c>
      <c r="Q147" s="92">
        <v>2034</v>
      </c>
      <c r="R147" s="91">
        <v>2035</v>
      </c>
      <c r="S147" s="92">
        <v>2036</v>
      </c>
      <c r="T147" s="91">
        <v>2037</v>
      </c>
      <c r="U147" s="92">
        <v>2038</v>
      </c>
      <c r="V147" s="91">
        <v>2039</v>
      </c>
      <c r="W147" s="92">
        <v>2040</v>
      </c>
    </row>
    <row r="148" spans="1:23" x14ac:dyDescent="0.25">
      <c r="A148" s="44" t="s">
        <v>32</v>
      </c>
      <c r="B148" s="44" t="s">
        <v>56</v>
      </c>
      <c r="C148" s="122"/>
      <c r="D148" s="116">
        <f>IFERROR(INDEX(lifespans_all!D$158:D$212,MATCH($A148,lifespans_all!$A$158:$A$212,0))*INDEX(SR_mission_minutes!D$2:D$43,MATCH($A148,SR_mission_minutes!$A$2:$A$43)),"-")</f>
        <v>66700.388888888891</v>
      </c>
      <c r="E148" s="116">
        <f>IFERROR(INDEX(lifespans_all!E$80:E$126,MATCH($A148,lifespans_all!$A$80:$A$126,0))*INDEX(SR_mission_minutes!E$2:E$43,MATCH($A148,SR_mission_minutes!$A$2:$A$43)),"-")</f>
        <v>66700.388888888891</v>
      </c>
      <c r="F148" s="116">
        <f>IFERROR(INDEX(lifespans_all!F$80:F$126,MATCH($A148,lifespans_all!$A$80:$A$126,0))*INDEX(SR_mission_minutes!F$2:F$43,MATCH($A148,SR_mission_minutes!$A$2:$A$43)),"-")</f>
        <v>66700.388888888891</v>
      </c>
      <c r="G148" s="116">
        <f>IFERROR(INDEX(lifespans_all!G$80:G$126,MATCH($A148,lifespans_all!$A$80:$A$126,0))*INDEX(SR_mission_minutes!G$2:G$43,MATCH($A148,SR_mission_minutes!$A$2:$A$43)),"-")</f>
        <v>66700.388888888891</v>
      </c>
      <c r="H148" s="116">
        <f>IFERROR(INDEX(lifespans_all!H$80:H$126,MATCH($A148,lifespans_all!$A$80:$A$126,0))*INDEX(SR_mission_minutes!H$2:H$43,MATCH($A148,SR_mission_minutes!$A$2:$A$43)),"-")</f>
        <v>0</v>
      </c>
      <c r="I148" s="116">
        <f>IFERROR(INDEX(lifespans_all!I$80:I$126,MATCH($A148,lifespans_all!$A$80:$A$126,0))*INDEX(SR_mission_minutes!I$2:I$43,MATCH($A148,SR_mission_minutes!$A$2:$A$43)),"-")</f>
        <v>0</v>
      </c>
      <c r="J148" s="116">
        <f>IFERROR(INDEX(lifespans_all!J$80:J$126,MATCH($A148,lifespans_all!$A$80:$A$126,0))*INDEX(SR_mission_minutes!J$2:J$43,MATCH($A148,SR_mission_minutes!$A$2:$A$43)),"-")</f>
        <v>0</v>
      </c>
      <c r="K148" s="116">
        <f>IFERROR(INDEX(lifespans_all!K$80:K$126,MATCH($A148,lifespans_all!$A$80:$A$126,0))*INDEX(SR_mission_minutes!K$2:K$43,MATCH($A148,SR_mission_minutes!$A$2:$A$43)),"-")</f>
        <v>0</v>
      </c>
      <c r="L148" s="116">
        <f>IFERROR(INDEX(lifespans_all!L$80:L$126,MATCH($A148,lifespans_all!$A$80:$A$126,0))*INDEX(SR_mission_minutes!L$2:L$43,MATCH($A148,SR_mission_minutes!$A$2:$A$43)),"-")</f>
        <v>0</v>
      </c>
      <c r="M148" s="116">
        <f>IFERROR(INDEX(lifespans_all!M$80:M$126,MATCH($A148,lifespans_all!$A$80:$A$126,0))*INDEX(SR_mission_minutes!M$2:M$43,MATCH($A148,SR_mission_minutes!$A$2:$A$43)),"-")</f>
        <v>0</v>
      </c>
      <c r="N148" s="116">
        <f>IFERROR(INDEX(lifespans_all!N$80:N$126,MATCH($A148,lifespans_all!$A$80:$A$126,0))*INDEX(SR_mission_minutes!N$2:N$43,MATCH($A148,SR_mission_minutes!$A$2:$A$43)),"-")</f>
        <v>0</v>
      </c>
      <c r="O148" s="116">
        <f>IFERROR(INDEX(lifespans_all!O$80:O$126,MATCH($A148,lifespans_all!$A$80:$A$126,0))*INDEX(SR_mission_minutes!O$2:O$43,MATCH($A148,SR_mission_minutes!$A$2:$A$43)),"-")</f>
        <v>0</v>
      </c>
      <c r="P148" s="116">
        <f>IFERROR(INDEX(lifespans_all!P$80:P$126,MATCH($A148,lifespans_all!$A$80:$A$126,0))*INDEX(SR_mission_minutes!P$2:P$43,MATCH($A148,SR_mission_minutes!$A$2:$A$43)),"-")</f>
        <v>0</v>
      </c>
      <c r="Q148" s="116">
        <f>IFERROR(INDEX(lifespans_all!Q$80:Q$126,MATCH($A148,lifespans_all!$A$80:$A$126,0))*INDEX(SR_mission_minutes!Q$2:Q$43,MATCH($A148,SR_mission_minutes!$A$2:$A$43)),"-")</f>
        <v>0</v>
      </c>
      <c r="R148" s="116">
        <f>IFERROR(INDEX(lifespans_all!R$80:R$126,MATCH($A148,lifespans_all!$A$80:$A$126,0))*INDEX(SR_mission_minutes!R$2:R$43,MATCH($A148,SR_mission_minutes!$A$2:$A$43)),"-")</f>
        <v>0</v>
      </c>
      <c r="S148" s="116">
        <f>IFERROR(INDEX(lifespans_all!S$80:S$126,MATCH($A148,lifespans_all!$A$80:$A$126,0))*INDEX(SR_mission_minutes!S$2:S$43,MATCH($A148,SR_mission_minutes!$A$2:$A$43)),"-")</f>
        <v>0</v>
      </c>
      <c r="T148" s="116">
        <f>IFERROR(INDEX(lifespans_all!T$80:T$126,MATCH($A148,lifespans_all!$A$80:$A$126,0))*INDEX(SR_mission_minutes!T$2:T$43,MATCH($A148,SR_mission_minutes!$A$2:$A$43)),"-")</f>
        <v>0</v>
      </c>
      <c r="U148" s="116">
        <f>IFERROR(INDEX(lifespans_all!U$80:U$126,MATCH($A148,lifespans_all!$A$80:$A$126,0))*INDEX(SR_mission_minutes!U$2:U$43,MATCH($A148,SR_mission_minutes!$A$2:$A$43)),"-")</f>
        <v>0</v>
      </c>
      <c r="V148" s="116">
        <f>IFERROR(INDEX(lifespans_all!V$80:V$126,MATCH($A148,lifespans_all!$A$80:$A$126,0))*INDEX(SR_mission_minutes!V$2:V$43,MATCH($A148,SR_mission_minutes!$A$2:$A$43)),"-")</f>
        <v>0</v>
      </c>
      <c r="W148" s="116">
        <f>IFERROR(INDEX(lifespans_all!W$80:W$126,MATCH($A148,lifespans_all!$A$80:$A$126,0))*INDEX(SR_mission_minutes!W$2:W$43,MATCH($A148,SR_mission_minutes!$A$2:$A$43)),"-")</f>
        <v>0</v>
      </c>
    </row>
    <row r="149" spans="1:23" x14ac:dyDescent="0.25">
      <c r="A149" s="44" t="s">
        <v>64</v>
      </c>
      <c r="B149" s="44" t="s">
        <v>56</v>
      </c>
      <c r="C149" s="122"/>
      <c r="D149" s="116">
        <f>IFERROR(INDEX(lifespans_all!D$158:D$212,MATCH($A149,lifespans_all!$A$158:$A$212,0))*INDEX(SR_mission_minutes!D$2:D$43,MATCH($A149,SR_mission_minutes!$A$2:$A$43)),"-")</f>
        <v>66700.388888888891</v>
      </c>
      <c r="E149" s="116">
        <f>IFERROR(INDEX(lifespans_all!E$80:E$126,MATCH($A149,lifespans_all!$A$80:$A$126,0))*INDEX(SR_mission_minutes!E$2:E$43,MATCH($A149,SR_mission_minutes!$A$2:$A$43)),"-")</f>
        <v>66700.388888888891</v>
      </c>
      <c r="F149" s="116">
        <f>IFERROR(INDEX(lifespans_all!F$80:F$126,MATCH($A149,lifespans_all!$A$80:$A$126,0))*INDEX(SR_mission_minutes!F$2:F$43,MATCH($A149,SR_mission_minutes!$A$2:$A$43)),"-")</f>
        <v>66700.388888888891</v>
      </c>
      <c r="G149" s="116">
        <f>IFERROR(INDEX(lifespans_all!G$80:G$126,MATCH($A149,lifespans_all!$A$80:$A$126,0))*INDEX(SR_mission_minutes!G$2:G$43,MATCH($A149,SR_mission_minutes!$A$2:$A$43)),"-")</f>
        <v>66700.388888888891</v>
      </c>
      <c r="H149" s="116">
        <f>IFERROR(INDEX(lifespans_all!H$80:H$126,MATCH($A149,lifespans_all!$A$80:$A$126,0))*INDEX(SR_mission_minutes!H$2:H$43,MATCH($A149,SR_mission_minutes!$A$2:$A$43)),"-")</f>
        <v>66700.388888888891</v>
      </c>
      <c r="I149" s="116">
        <f>IFERROR(INDEX(lifespans_all!I$80:I$126,MATCH($A149,lifespans_all!$A$80:$A$126,0))*INDEX(SR_mission_minutes!I$2:I$43,MATCH($A149,SR_mission_minutes!$A$2:$A$43)),"-")</f>
        <v>66700.388888888891</v>
      </c>
      <c r="J149" s="116">
        <f>IFERROR(INDEX(lifespans_all!J$80:J$126,MATCH($A149,lifespans_all!$A$80:$A$126,0))*INDEX(SR_mission_minutes!J$2:J$43,MATCH($A149,SR_mission_minutes!$A$2:$A$43)),"-")</f>
        <v>0</v>
      </c>
      <c r="K149" s="116">
        <f>IFERROR(INDEX(lifespans_all!K$80:K$126,MATCH($A149,lifespans_all!$A$80:$A$126,0))*INDEX(SR_mission_minutes!K$2:K$43,MATCH($A149,SR_mission_minutes!$A$2:$A$43)),"-")</f>
        <v>0</v>
      </c>
      <c r="L149" s="116">
        <f>IFERROR(INDEX(lifespans_all!L$80:L$126,MATCH($A149,lifespans_all!$A$80:$A$126,0))*INDEX(SR_mission_minutes!L$2:L$43,MATCH($A149,SR_mission_minutes!$A$2:$A$43)),"-")</f>
        <v>0</v>
      </c>
      <c r="M149" s="116">
        <f>IFERROR(INDEX(lifespans_all!M$80:M$126,MATCH($A149,lifespans_all!$A$80:$A$126,0))*INDEX(SR_mission_minutes!M$2:M$43,MATCH($A149,SR_mission_minutes!$A$2:$A$43)),"-")</f>
        <v>0</v>
      </c>
      <c r="N149" s="116">
        <f>IFERROR(INDEX(lifespans_all!N$80:N$126,MATCH($A149,lifespans_all!$A$80:$A$126,0))*INDEX(SR_mission_minutes!N$2:N$43,MATCH($A149,SR_mission_minutes!$A$2:$A$43)),"-")</f>
        <v>0</v>
      </c>
      <c r="O149" s="116">
        <f>IFERROR(INDEX(lifespans_all!O$80:O$126,MATCH($A149,lifespans_all!$A$80:$A$126,0))*INDEX(SR_mission_minutes!O$2:O$43,MATCH($A149,SR_mission_minutes!$A$2:$A$43)),"-")</f>
        <v>0</v>
      </c>
      <c r="P149" s="116">
        <f>IFERROR(INDEX(lifespans_all!P$80:P$126,MATCH($A149,lifespans_all!$A$80:$A$126,0))*INDEX(SR_mission_minutes!P$2:P$43,MATCH($A149,SR_mission_minutes!$A$2:$A$43)),"-")</f>
        <v>0</v>
      </c>
      <c r="Q149" s="116">
        <f>IFERROR(INDEX(lifespans_all!Q$80:Q$126,MATCH($A149,lifespans_all!$A$80:$A$126,0))*INDEX(SR_mission_minutes!Q$2:Q$43,MATCH($A149,SR_mission_minutes!$A$2:$A$43)),"-")</f>
        <v>0</v>
      </c>
      <c r="R149" s="116">
        <f>IFERROR(INDEX(lifespans_all!R$80:R$126,MATCH($A149,lifespans_all!$A$80:$A$126,0))*INDEX(SR_mission_minutes!R$2:R$43,MATCH($A149,SR_mission_minutes!$A$2:$A$43)),"-")</f>
        <v>0</v>
      </c>
      <c r="S149" s="116">
        <f>IFERROR(INDEX(lifespans_all!S$80:S$126,MATCH($A149,lifespans_all!$A$80:$A$126,0))*INDEX(SR_mission_minutes!S$2:S$43,MATCH($A149,SR_mission_minutes!$A$2:$A$43)),"-")</f>
        <v>0</v>
      </c>
      <c r="T149" s="116">
        <f>IFERROR(INDEX(lifespans_all!T$80:T$126,MATCH($A149,lifespans_all!$A$80:$A$126,0))*INDEX(SR_mission_minutes!T$2:T$43,MATCH($A149,SR_mission_minutes!$A$2:$A$43)),"-")</f>
        <v>0</v>
      </c>
      <c r="U149" s="116">
        <f>IFERROR(INDEX(lifespans_all!U$80:U$126,MATCH($A149,lifespans_all!$A$80:$A$126,0))*INDEX(SR_mission_minutes!U$2:U$43,MATCH($A149,SR_mission_minutes!$A$2:$A$43)),"-")</f>
        <v>0</v>
      </c>
      <c r="V149" s="116">
        <f>IFERROR(INDEX(lifespans_all!V$80:V$126,MATCH($A149,lifespans_all!$A$80:$A$126,0))*INDEX(SR_mission_minutes!V$2:V$43,MATCH($A149,SR_mission_minutes!$A$2:$A$43)),"-")</f>
        <v>0</v>
      </c>
      <c r="W149" s="116">
        <f>IFERROR(INDEX(lifespans_all!W$80:W$126,MATCH($A149,lifespans_all!$A$80:$A$126,0))*INDEX(SR_mission_minutes!W$2:W$43,MATCH($A149,SR_mission_minutes!$A$2:$A$43)),"-")</f>
        <v>0</v>
      </c>
    </row>
    <row r="150" spans="1:23" x14ac:dyDescent="0.25">
      <c r="A150" s="44" t="s">
        <v>66</v>
      </c>
      <c r="B150" s="44" t="s">
        <v>57</v>
      </c>
      <c r="C150" s="122"/>
      <c r="D150" s="116">
        <f>IFERROR(INDEX(lifespans_all!D$158:D$212,MATCH($A150,lifespans_all!$A$158:$A$212,0))*INDEX(SR_mission_minutes!D$2:D$43,MATCH($A150,SR_mission_minutes!$A$2:$A$43)),"-")</f>
        <v>2294</v>
      </c>
      <c r="E150" s="116">
        <f>IFERROR(INDEX(lifespans_all!E$80:E$126,MATCH($A150,lifespans_all!$A$80:$A$126,0))*INDEX(SR_mission_minutes!E$2:E$43,MATCH($A150,SR_mission_minutes!$A$2:$A$43)),"-")</f>
        <v>2294</v>
      </c>
      <c r="F150" s="116">
        <f>IFERROR(INDEX(lifespans_all!F$80:F$126,MATCH($A150,lifespans_all!$A$80:$A$126,0))*INDEX(SR_mission_minutes!F$2:F$43,MATCH($A150,SR_mission_minutes!$A$2:$A$43)),"-")</f>
        <v>2294</v>
      </c>
      <c r="G150" s="116">
        <f>IFERROR(INDEX(lifespans_all!G$80:G$126,MATCH($A150,lifespans_all!$A$80:$A$126,0))*INDEX(SR_mission_minutes!G$2:G$43,MATCH($A150,SR_mission_minutes!$A$2:$A$43)),"-")</f>
        <v>2294</v>
      </c>
      <c r="H150" s="116">
        <f>IFERROR(INDEX(lifespans_all!H$80:H$126,MATCH($A150,lifespans_all!$A$80:$A$126,0))*INDEX(SR_mission_minutes!H$2:H$43,MATCH($A150,SR_mission_minutes!$A$2:$A$43)),"-")</f>
        <v>0</v>
      </c>
      <c r="I150" s="116">
        <f>IFERROR(INDEX(lifespans_all!I$80:I$126,MATCH($A150,lifespans_all!$A$80:$A$126,0))*INDEX(SR_mission_minutes!I$2:I$43,MATCH($A150,SR_mission_minutes!$A$2:$A$43)),"-")</f>
        <v>0</v>
      </c>
      <c r="J150" s="116">
        <f>IFERROR(INDEX(lifespans_all!J$80:J$126,MATCH($A150,lifespans_all!$A$80:$A$126,0))*INDEX(SR_mission_minutes!J$2:J$43,MATCH($A150,SR_mission_minutes!$A$2:$A$43)),"-")</f>
        <v>0</v>
      </c>
      <c r="K150" s="116">
        <f>IFERROR(INDEX(lifespans_all!K$80:K$126,MATCH($A150,lifespans_all!$A$80:$A$126,0))*INDEX(SR_mission_minutes!K$2:K$43,MATCH($A150,SR_mission_minutes!$A$2:$A$43)),"-")</f>
        <v>0</v>
      </c>
      <c r="L150" s="116">
        <f>IFERROR(INDEX(lifespans_all!L$80:L$126,MATCH($A150,lifespans_all!$A$80:$A$126,0))*INDEX(SR_mission_minutes!L$2:L$43,MATCH($A150,SR_mission_minutes!$A$2:$A$43)),"-")</f>
        <v>0</v>
      </c>
      <c r="M150" s="116">
        <f>IFERROR(INDEX(lifespans_all!M$80:M$126,MATCH($A150,lifespans_all!$A$80:$A$126,0))*INDEX(SR_mission_minutes!M$2:M$43,MATCH($A150,SR_mission_minutes!$A$2:$A$43)),"-")</f>
        <v>0</v>
      </c>
      <c r="N150" s="116">
        <f>IFERROR(INDEX(lifespans_all!N$80:N$126,MATCH($A150,lifespans_all!$A$80:$A$126,0))*INDEX(SR_mission_minutes!N$2:N$43,MATCH($A150,SR_mission_minutes!$A$2:$A$43)),"-")</f>
        <v>0</v>
      </c>
      <c r="O150" s="116">
        <f>IFERROR(INDEX(lifespans_all!O$80:O$126,MATCH($A150,lifespans_all!$A$80:$A$126,0))*INDEX(SR_mission_minutes!O$2:O$43,MATCH($A150,SR_mission_minutes!$A$2:$A$43)),"-")</f>
        <v>0</v>
      </c>
      <c r="P150" s="116">
        <f>IFERROR(INDEX(lifespans_all!P$80:P$126,MATCH($A150,lifespans_all!$A$80:$A$126,0))*INDEX(SR_mission_minutes!P$2:P$43,MATCH($A150,SR_mission_minutes!$A$2:$A$43)),"-")</f>
        <v>0</v>
      </c>
      <c r="Q150" s="116">
        <f>IFERROR(INDEX(lifespans_all!Q$80:Q$126,MATCH($A150,lifespans_all!$A$80:$A$126,0))*INDEX(SR_mission_minutes!Q$2:Q$43,MATCH($A150,SR_mission_minutes!$A$2:$A$43)),"-")</f>
        <v>0</v>
      </c>
      <c r="R150" s="116">
        <f>IFERROR(INDEX(lifespans_all!R$80:R$126,MATCH($A150,lifespans_all!$A$80:$A$126,0))*INDEX(SR_mission_minutes!R$2:R$43,MATCH($A150,SR_mission_minutes!$A$2:$A$43)),"-")</f>
        <v>0</v>
      </c>
      <c r="S150" s="116">
        <f>IFERROR(INDEX(lifespans_all!S$80:S$126,MATCH($A150,lifespans_all!$A$80:$A$126,0))*INDEX(SR_mission_minutes!S$2:S$43,MATCH($A150,SR_mission_minutes!$A$2:$A$43)),"-")</f>
        <v>0</v>
      </c>
      <c r="T150" s="116">
        <f>IFERROR(INDEX(lifespans_all!T$80:T$126,MATCH($A150,lifespans_all!$A$80:$A$126,0))*INDEX(SR_mission_minutes!T$2:T$43,MATCH($A150,SR_mission_minutes!$A$2:$A$43)),"-")</f>
        <v>0</v>
      </c>
      <c r="U150" s="116">
        <f>IFERROR(INDEX(lifespans_all!U$80:U$126,MATCH($A150,lifespans_all!$A$80:$A$126,0))*INDEX(SR_mission_minutes!U$2:U$43,MATCH($A150,SR_mission_minutes!$A$2:$A$43)),"-")</f>
        <v>0</v>
      </c>
      <c r="V150" s="116">
        <f>IFERROR(INDEX(lifespans_all!V$80:V$126,MATCH($A150,lifespans_all!$A$80:$A$126,0))*INDEX(SR_mission_minutes!V$2:V$43,MATCH($A150,SR_mission_minutes!$A$2:$A$43)),"-")</f>
        <v>0</v>
      </c>
      <c r="W150" s="116">
        <f>IFERROR(INDEX(lifespans_all!W$80:W$126,MATCH($A150,lifespans_all!$A$80:$A$126,0))*INDEX(SR_mission_minutes!W$2:W$43,MATCH($A150,SR_mission_minutes!$A$2:$A$43)),"-")</f>
        <v>0</v>
      </c>
    </row>
    <row r="151" spans="1:23" x14ac:dyDescent="0.25">
      <c r="A151" s="44" t="s">
        <v>67</v>
      </c>
      <c r="B151" s="44" t="s">
        <v>56</v>
      </c>
      <c r="C151" s="122"/>
      <c r="D151" s="116">
        <f>IFERROR(INDEX(lifespans_all!D$158:D$212,MATCH($A151,lifespans_all!$A$158:$A$212,0))*INDEX(SR_mission_minutes!D$2:D$43,MATCH($A151,SR_mission_minutes!$A$2:$A$43)),"-")</f>
        <v>66700.388888888891</v>
      </c>
      <c r="E151" s="116">
        <f>IFERROR(INDEX(lifespans_all!E$80:E$126,MATCH($A151,lifespans_all!$A$80:$A$126,0))*INDEX(SR_mission_minutes!E$2:E$43,MATCH($A151,SR_mission_minutes!$A$2:$A$43)),"-")</f>
        <v>66700.388888888891</v>
      </c>
      <c r="F151" s="116">
        <f>IFERROR(INDEX(lifespans_all!F$80:F$126,MATCH($A151,lifespans_all!$A$80:$A$126,0))*INDEX(SR_mission_minutes!F$2:F$43,MATCH($A151,SR_mission_minutes!$A$2:$A$43)),"-")</f>
        <v>66700.388888888891</v>
      </c>
      <c r="G151" s="116">
        <f>IFERROR(INDEX(lifespans_all!G$80:G$126,MATCH($A151,lifespans_all!$A$80:$A$126,0))*INDEX(SR_mission_minutes!G$2:G$43,MATCH($A151,SR_mission_minutes!$A$2:$A$43)),"-")</f>
        <v>66700.388888888891</v>
      </c>
      <c r="H151" s="116">
        <f>IFERROR(INDEX(lifespans_all!H$80:H$126,MATCH($A151,lifespans_all!$A$80:$A$126,0))*INDEX(SR_mission_minutes!H$2:H$43,MATCH($A151,SR_mission_minutes!$A$2:$A$43)),"-")</f>
        <v>66700.388888888891</v>
      </c>
      <c r="I151" s="116">
        <f>IFERROR(INDEX(lifespans_all!I$80:I$126,MATCH($A151,lifespans_all!$A$80:$A$126,0))*INDEX(SR_mission_minutes!I$2:I$43,MATCH($A151,SR_mission_minutes!$A$2:$A$43)),"-")</f>
        <v>66700.388888888891</v>
      </c>
      <c r="J151" s="116">
        <f>IFERROR(INDEX(lifespans_all!J$80:J$126,MATCH($A151,lifespans_all!$A$80:$A$126,0))*INDEX(SR_mission_minutes!J$2:J$43,MATCH($A151,SR_mission_minutes!$A$2:$A$43)),"-")</f>
        <v>0</v>
      </c>
      <c r="K151" s="116">
        <f>IFERROR(INDEX(lifespans_all!K$80:K$126,MATCH($A151,lifespans_all!$A$80:$A$126,0))*INDEX(SR_mission_minutes!K$2:K$43,MATCH($A151,SR_mission_minutes!$A$2:$A$43)),"-")</f>
        <v>0</v>
      </c>
      <c r="L151" s="116">
        <f>IFERROR(INDEX(lifespans_all!L$80:L$126,MATCH($A151,lifespans_all!$A$80:$A$126,0))*INDEX(SR_mission_minutes!L$2:L$43,MATCH($A151,SR_mission_minutes!$A$2:$A$43)),"-")</f>
        <v>0</v>
      </c>
      <c r="M151" s="116">
        <f>IFERROR(INDEX(lifespans_all!M$80:M$126,MATCH($A151,lifespans_all!$A$80:$A$126,0))*INDEX(SR_mission_minutes!M$2:M$43,MATCH($A151,SR_mission_minutes!$A$2:$A$43)),"-")</f>
        <v>0</v>
      </c>
      <c r="N151" s="116">
        <f>IFERROR(INDEX(lifespans_all!N$80:N$126,MATCH($A151,lifespans_all!$A$80:$A$126,0))*INDEX(SR_mission_minutes!N$2:N$43,MATCH($A151,SR_mission_minutes!$A$2:$A$43)),"-")</f>
        <v>0</v>
      </c>
      <c r="O151" s="116">
        <f>IFERROR(INDEX(lifespans_all!O$80:O$126,MATCH($A151,lifespans_all!$A$80:$A$126,0))*INDEX(SR_mission_minutes!O$2:O$43,MATCH($A151,SR_mission_minutes!$A$2:$A$43)),"-")</f>
        <v>0</v>
      </c>
      <c r="P151" s="116">
        <f>IFERROR(INDEX(lifespans_all!P$80:P$126,MATCH($A151,lifespans_all!$A$80:$A$126,0))*INDEX(SR_mission_minutes!P$2:P$43,MATCH($A151,SR_mission_minutes!$A$2:$A$43)),"-")</f>
        <v>0</v>
      </c>
      <c r="Q151" s="116">
        <f>IFERROR(INDEX(lifespans_all!Q$80:Q$126,MATCH($A151,lifespans_all!$A$80:$A$126,0))*INDEX(SR_mission_minutes!Q$2:Q$43,MATCH($A151,SR_mission_minutes!$A$2:$A$43)),"-")</f>
        <v>0</v>
      </c>
      <c r="R151" s="116">
        <f>IFERROR(INDEX(lifespans_all!R$80:R$126,MATCH($A151,lifespans_all!$A$80:$A$126,0))*INDEX(SR_mission_minutes!R$2:R$43,MATCH($A151,SR_mission_minutes!$A$2:$A$43)),"-")</f>
        <v>0</v>
      </c>
      <c r="S151" s="116">
        <f>IFERROR(INDEX(lifespans_all!S$80:S$126,MATCH($A151,lifespans_all!$A$80:$A$126,0))*INDEX(SR_mission_minutes!S$2:S$43,MATCH($A151,SR_mission_minutes!$A$2:$A$43)),"-")</f>
        <v>0</v>
      </c>
      <c r="T151" s="116">
        <f>IFERROR(INDEX(lifespans_all!T$80:T$126,MATCH($A151,lifespans_all!$A$80:$A$126,0))*INDEX(SR_mission_minutes!T$2:T$43,MATCH($A151,SR_mission_minutes!$A$2:$A$43)),"-")</f>
        <v>0</v>
      </c>
      <c r="U151" s="116">
        <f>IFERROR(INDEX(lifespans_all!U$80:U$126,MATCH($A151,lifespans_all!$A$80:$A$126,0))*INDEX(SR_mission_minutes!U$2:U$43,MATCH($A151,SR_mission_minutes!$A$2:$A$43)),"-")</f>
        <v>0</v>
      </c>
      <c r="V151" s="116">
        <f>IFERROR(INDEX(lifespans_all!V$80:V$126,MATCH($A151,lifespans_all!$A$80:$A$126,0))*INDEX(SR_mission_minutes!V$2:V$43,MATCH($A151,SR_mission_minutes!$A$2:$A$43)),"-")</f>
        <v>0</v>
      </c>
      <c r="W151" s="116">
        <f>IFERROR(INDEX(lifespans_all!W$80:W$126,MATCH($A151,lifespans_all!$A$80:$A$126,0))*INDEX(SR_mission_minutes!W$2:W$43,MATCH($A151,SR_mission_minutes!$A$2:$A$43)),"-")</f>
        <v>0</v>
      </c>
    </row>
    <row r="152" spans="1:23" x14ac:dyDescent="0.25">
      <c r="A152" s="44" t="s">
        <v>33</v>
      </c>
      <c r="B152" s="44" t="s">
        <v>63</v>
      </c>
      <c r="C152" s="122"/>
      <c r="D152" s="116" t="str">
        <f>IFERROR(INDEX(lifespans_all!D$158:D$212,MATCH($A152,lifespans_all!$A$158:$A$212,0))*INDEX(SR_mission_minutes!D$2:D$43,MATCH($A152,SR_mission_minutes!$A$2:$A$43)),"-")</f>
        <v>-</v>
      </c>
      <c r="E152" s="116" t="str">
        <f>IFERROR(INDEX(lifespans_all!E$80:E$126,MATCH($A152,lifespans_all!$A$80:$A$126,0))*INDEX(SR_mission_minutes!E$2:E$43,MATCH($A152,SR_mission_minutes!$A$2:$A$43)),"-")</f>
        <v>-</v>
      </c>
      <c r="F152" s="116" t="str">
        <f>IFERROR(INDEX(lifespans_all!F$80:F$126,MATCH($A152,lifespans_all!$A$80:$A$126,0))*INDEX(SR_mission_minutes!F$2:F$43,MATCH($A152,SR_mission_minutes!$A$2:$A$43)),"-")</f>
        <v>-</v>
      </c>
      <c r="G152" s="116" t="str">
        <f>IFERROR(INDEX(lifespans_all!G$80:G$126,MATCH($A152,lifespans_all!$A$80:$A$126,0))*INDEX(SR_mission_minutes!G$2:G$43,MATCH($A152,SR_mission_minutes!$A$2:$A$43)),"-")</f>
        <v>-</v>
      </c>
      <c r="H152" s="116" t="str">
        <f>IFERROR(INDEX(lifespans_all!H$80:H$126,MATCH($A152,lifespans_all!$A$80:$A$126,0))*INDEX(SR_mission_minutes!H$2:H$43,MATCH($A152,SR_mission_minutes!$A$2:$A$43)),"-")</f>
        <v>-</v>
      </c>
      <c r="I152" s="116" t="str">
        <f>IFERROR(INDEX(lifespans_all!I$80:I$126,MATCH($A152,lifespans_all!$A$80:$A$126,0))*INDEX(SR_mission_minutes!I$2:I$43,MATCH($A152,SR_mission_minutes!$A$2:$A$43)),"-")</f>
        <v>-</v>
      </c>
      <c r="J152" s="116" t="str">
        <f>IFERROR(INDEX(lifespans_all!J$80:J$126,MATCH($A152,lifespans_all!$A$80:$A$126,0))*INDEX(SR_mission_minutes!J$2:J$43,MATCH($A152,SR_mission_minutes!$A$2:$A$43)),"-")</f>
        <v>-</v>
      </c>
      <c r="K152" s="116" t="str">
        <f>IFERROR(INDEX(lifespans_all!K$80:K$126,MATCH($A152,lifespans_all!$A$80:$A$126,0))*INDEX(SR_mission_minutes!K$2:K$43,MATCH($A152,SR_mission_minutes!$A$2:$A$43)),"-")</f>
        <v>-</v>
      </c>
      <c r="L152" s="116" t="str">
        <f>IFERROR(INDEX(lifespans_all!L$80:L$126,MATCH($A152,lifespans_all!$A$80:$A$126,0))*INDEX(SR_mission_minutes!L$2:L$43,MATCH($A152,SR_mission_minutes!$A$2:$A$43)),"-")</f>
        <v>-</v>
      </c>
      <c r="M152" s="116" t="str">
        <f>IFERROR(INDEX(lifespans_all!M$80:M$126,MATCH($A152,lifespans_all!$A$80:$A$126,0))*INDEX(SR_mission_minutes!M$2:M$43,MATCH($A152,SR_mission_minutes!$A$2:$A$43)),"-")</f>
        <v>-</v>
      </c>
      <c r="N152" s="116" t="str">
        <f>IFERROR(INDEX(lifespans_all!N$80:N$126,MATCH($A152,lifespans_all!$A$80:$A$126,0))*INDEX(SR_mission_minutes!N$2:N$43,MATCH($A152,SR_mission_minutes!$A$2:$A$43)),"-")</f>
        <v>-</v>
      </c>
      <c r="O152" s="116" t="str">
        <f>IFERROR(INDEX(lifespans_all!O$80:O$126,MATCH($A152,lifespans_all!$A$80:$A$126,0))*INDEX(SR_mission_minutes!O$2:O$43,MATCH($A152,SR_mission_minutes!$A$2:$A$43)),"-")</f>
        <v>-</v>
      </c>
      <c r="P152" s="116" t="str">
        <f>IFERROR(INDEX(lifespans_all!P$80:P$126,MATCH($A152,lifespans_all!$A$80:$A$126,0))*INDEX(SR_mission_minutes!P$2:P$43,MATCH($A152,SR_mission_minutes!$A$2:$A$43)),"-")</f>
        <v>-</v>
      </c>
      <c r="Q152" s="116" t="str">
        <f>IFERROR(INDEX(lifespans_all!Q$80:Q$126,MATCH($A152,lifespans_all!$A$80:$A$126,0))*INDEX(SR_mission_minutes!Q$2:Q$43,MATCH($A152,SR_mission_minutes!$A$2:$A$43)),"-")</f>
        <v>-</v>
      </c>
      <c r="R152" s="116" t="str">
        <f>IFERROR(INDEX(lifespans_all!R$80:R$126,MATCH($A152,lifespans_all!$A$80:$A$126,0))*INDEX(SR_mission_minutes!R$2:R$43,MATCH($A152,SR_mission_minutes!$A$2:$A$43)),"-")</f>
        <v>-</v>
      </c>
      <c r="S152" s="116" t="str">
        <f>IFERROR(INDEX(lifespans_all!S$80:S$126,MATCH($A152,lifespans_all!$A$80:$A$126,0))*INDEX(SR_mission_minutes!S$2:S$43,MATCH($A152,SR_mission_minutes!$A$2:$A$43)),"-")</f>
        <v>-</v>
      </c>
      <c r="T152" s="116" t="str">
        <f>IFERROR(INDEX(lifespans_all!T$80:T$126,MATCH($A152,lifespans_all!$A$80:$A$126,0))*INDEX(SR_mission_minutes!T$2:T$43,MATCH($A152,SR_mission_minutes!$A$2:$A$43)),"-")</f>
        <v>-</v>
      </c>
      <c r="U152" s="116" t="str">
        <f>IFERROR(INDEX(lifespans_all!U$80:U$126,MATCH($A152,lifespans_all!$A$80:$A$126,0))*INDEX(SR_mission_minutes!U$2:U$43,MATCH($A152,SR_mission_minutes!$A$2:$A$43)),"-")</f>
        <v>-</v>
      </c>
      <c r="V152" s="116" t="str">
        <f>IFERROR(INDEX(lifespans_all!V$80:V$126,MATCH($A152,lifespans_all!$A$80:$A$126,0))*INDEX(SR_mission_minutes!V$2:V$43,MATCH($A152,SR_mission_minutes!$A$2:$A$43)),"-")</f>
        <v>-</v>
      </c>
      <c r="W152" s="116" t="str">
        <f>IFERROR(INDEX(lifespans_all!W$80:W$126,MATCH($A152,lifespans_all!$A$80:$A$126,0))*INDEX(SR_mission_minutes!W$2:W$43,MATCH($A152,SR_mission_minutes!$A$2:$A$43)),"-")</f>
        <v>-</v>
      </c>
    </row>
    <row r="153" spans="1:23" x14ac:dyDescent="0.25">
      <c r="A153" s="44" t="s">
        <v>70</v>
      </c>
      <c r="B153" s="44" t="s">
        <v>57</v>
      </c>
      <c r="C153" s="122"/>
      <c r="D153" s="116">
        <f>IFERROR(INDEX(lifespans_all!D$158:D$212,MATCH($A153,lifespans_all!$A$158:$A$212,0))*INDEX(SR_mission_minutes!D$2:D$43,MATCH($A153,SR_mission_minutes!$A$2:$A$43)),"-")</f>
        <v>2294</v>
      </c>
      <c r="E153" s="116">
        <f>IFERROR(INDEX(lifespans_all!E$80:E$126,MATCH($A153,lifespans_all!$A$80:$A$126,0))*INDEX(SR_mission_minutes!E$2:E$43,MATCH($A153,SR_mission_minutes!$A$2:$A$43)),"-")</f>
        <v>2294</v>
      </c>
      <c r="F153" s="116">
        <f>IFERROR(INDEX(lifespans_all!F$80:F$126,MATCH($A153,lifespans_all!$A$80:$A$126,0))*INDEX(SR_mission_minutes!F$2:F$43,MATCH($A153,SR_mission_minutes!$A$2:$A$43)),"-")</f>
        <v>2294</v>
      </c>
      <c r="G153" s="116">
        <f>IFERROR(INDEX(lifespans_all!G$80:G$126,MATCH($A153,lifespans_all!$A$80:$A$126,0))*INDEX(SR_mission_minutes!G$2:G$43,MATCH($A153,SR_mission_minutes!$A$2:$A$43)),"-")</f>
        <v>2294</v>
      </c>
      <c r="H153" s="116">
        <f>IFERROR(INDEX(lifespans_all!H$80:H$126,MATCH($A153,lifespans_all!$A$80:$A$126,0))*INDEX(SR_mission_minutes!H$2:H$43,MATCH($A153,SR_mission_minutes!$A$2:$A$43)),"-")</f>
        <v>2294</v>
      </c>
      <c r="I153" s="116">
        <f>IFERROR(INDEX(lifespans_all!I$80:I$126,MATCH($A153,lifespans_all!$A$80:$A$126,0))*INDEX(SR_mission_minutes!I$2:I$43,MATCH($A153,SR_mission_minutes!$A$2:$A$43)),"-")</f>
        <v>2294</v>
      </c>
      <c r="J153" s="116">
        <f>IFERROR(INDEX(lifespans_all!J$80:J$126,MATCH($A153,lifespans_all!$A$80:$A$126,0))*INDEX(SR_mission_minutes!J$2:J$43,MATCH($A153,SR_mission_minutes!$A$2:$A$43)),"-")</f>
        <v>2294</v>
      </c>
      <c r="K153" s="116">
        <f>IFERROR(INDEX(lifespans_all!K$80:K$126,MATCH($A153,lifespans_all!$A$80:$A$126,0))*INDEX(SR_mission_minutes!K$2:K$43,MATCH($A153,SR_mission_minutes!$A$2:$A$43)),"-")</f>
        <v>2294</v>
      </c>
      <c r="L153" s="116">
        <f>IFERROR(INDEX(lifespans_all!L$80:L$126,MATCH($A153,lifespans_all!$A$80:$A$126,0))*INDEX(SR_mission_minutes!L$2:L$43,MATCH($A153,SR_mission_minutes!$A$2:$A$43)),"-")</f>
        <v>2294</v>
      </c>
      <c r="M153" s="116">
        <f>IFERROR(INDEX(lifespans_all!M$80:M$126,MATCH($A153,lifespans_all!$A$80:$A$126,0))*INDEX(SR_mission_minutes!M$2:M$43,MATCH($A153,SR_mission_minutes!$A$2:$A$43)),"-")</f>
        <v>2294</v>
      </c>
      <c r="N153" s="116">
        <f>IFERROR(INDEX(lifespans_all!N$80:N$126,MATCH($A153,lifespans_all!$A$80:$A$126,0))*INDEX(SR_mission_minutes!N$2:N$43,MATCH($A153,SR_mission_minutes!$A$2:$A$43)),"-")</f>
        <v>2294</v>
      </c>
      <c r="O153" s="116">
        <f>IFERROR(INDEX(lifespans_all!O$80:O$126,MATCH($A153,lifespans_all!$A$80:$A$126,0))*INDEX(SR_mission_minutes!O$2:O$43,MATCH($A153,SR_mission_minutes!$A$2:$A$43)),"-")</f>
        <v>2294</v>
      </c>
      <c r="P153" s="116">
        <f>IFERROR(INDEX(lifespans_all!P$80:P$126,MATCH($A153,lifespans_all!$A$80:$A$126,0))*INDEX(SR_mission_minutes!P$2:P$43,MATCH($A153,SR_mission_minutes!$A$2:$A$43)),"-")</f>
        <v>2294</v>
      </c>
      <c r="Q153" s="116">
        <f>IFERROR(INDEX(lifespans_all!Q$80:Q$126,MATCH($A153,lifespans_all!$A$80:$A$126,0))*INDEX(SR_mission_minutes!Q$2:Q$43,MATCH($A153,SR_mission_minutes!$A$2:$A$43)),"-")</f>
        <v>2294</v>
      </c>
      <c r="R153" s="116">
        <f>IFERROR(INDEX(lifespans_all!R$80:R$126,MATCH($A153,lifespans_all!$A$80:$A$126,0))*INDEX(SR_mission_minutes!R$2:R$43,MATCH($A153,SR_mission_minutes!$A$2:$A$43)),"-")</f>
        <v>2294</v>
      </c>
      <c r="S153" s="116">
        <f>IFERROR(INDEX(lifespans_all!S$80:S$126,MATCH($A153,lifespans_all!$A$80:$A$126,0))*INDEX(SR_mission_minutes!S$2:S$43,MATCH($A153,SR_mission_minutes!$A$2:$A$43)),"-")</f>
        <v>2294</v>
      </c>
      <c r="T153" s="116">
        <f>IFERROR(INDEX(lifespans_all!T$80:T$126,MATCH($A153,lifespans_all!$A$80:$A$126,0))*INDEX(SR_mission_minutes!T$2:T$43,MATCH($A153,SR_mission_minutes!$A$2:$A$43)),"-")</f>
        <v>2294</v>
      </c>
      <c r="U153" s="116">
        <f>IFERROR(INDEX(lifespans_all!U$80:U$126,MATCH($A153,lifespans_all!$A$80:$A$126,0))*INDEX(SR_mission_minutes!U$2:U$43,MATCH($A153,SR_mission_minutes!$A$2:$A$43)),"-")</f>
        <v>2294</v>
      </c>
      <c r="V153" s="116">
        <f>IFERROR(INDEX(lifespans_all!V$80:V$126,MATCH($A153,lifespans_all!$A$80:$A$126,0))*INDEX(SR_mission_minutes!V$2:V$43,MATCH($A153,SR_mission_minutes!$A$2:$A$43)),"-")</f>
        <v>2294</v>
      </c>
      <c r="W153" s="116">
        <f>IFERROR(INDEX(lifespans_all!W$80:W$126,MATCH($A153,lifespans_all!$A$80:$A$126,0))*INDEX(SR_mission_minutes!W$2:W$43,MATCH($A153,SR_mission_minutes!$A$2:$A$43)),"-")</f>
        <v>2294</v>
      </c>
    </row>
    <row r="154" spans="1:23" x14ac:dyDescent="0.25">
      <c r="A154" s="44" t="s">
        <v>71</v>
      </c>
      <c r="B154" s="44" t="s">
        <v>58</v>
      </c>
      <c r="C154" s="122"/>
      <c r="D154" s="116">
        <f>IFERROR(INDEX(lifespans_all!D$158:D$212,MATCH($A154,lifespans_all!$A$158:$A$212,0))*INDEX(SR_mission_minutes!D$2:D$43,MATCH($A154,SR_mission_minutes!$A$2:$A$43)),"-")</f>
        <v>114879</v>
      </c>
      <c r="E154" s="116">
        <f>IFERROR(INDEX(lifespans_all!E$80:E$126,MATCH($A154,lifespans_all!$A$80:$A$126,0))*INDEX(SR_mission_minutes!E$2:E$43,MATCH($A154,SR_mission_minutes!$A$2:$A$43)),"-")</f>
        <v>114879</v>
      </c>
      <c r="F154" s="116">
        <f>IFERROR(INDEX(lifespans_all!F$80:F$126,MATCH($A154,lifespans_all!$A$80:$A$126,0))*INDEX(SR_mission_minutes!F$2:F$43,MATCH($A154,SR_mission_minutes!$A$2:$A$43)),"-")</f>
        <v>114879</v>
      </c>
      <c r="G154" s="116">
        <f>IFERROR(INDEX(lifespans_all!G$80:G$126,MATCH($A154,lifespans_all!$A$80:$A$126,0))*INDEX(SR_mission_minutes!G$2:G$43,MATCH($A154,SR_mission_minutes!$A$2:$A$43)),"-")</f>
        <v>114879</v>
      </c>
      <c r="H154" s="116">
        <f>IFERROR(INDEX(lifespans_all!H$80:H$126,MATCH($A154,lifespans_all!$A$80:$A$126,0))*INDEX(SR_mission_minutes!H$2:H$43,MATCH($A154,SR_mission_minutes!$A$2:$A$43)),"-")</f>
        <v>114879</v>
      </c>
      <c r="I154" s="116">
        <f>IFERROR(INDEX(lifespans_all!I$80:I$126,MATCH($A154,lifespans_all!$A$80:$A$126,0))*INDEX(SR_mission_minutes!I$2:I$43,MATCH($A154,SR_mission_minutes!$A$2:$A$43)),"-")</f>
        <v>114879</v>
      </c>
      <c r="J154" s="116">
        <f>IFERROR(INDEX(lifespans_all!J$80:J$126,MATCH($A154,lifespans_all!$A$80:$A$126,0))*INDEX(SR_mission_minutes!J$2:J$43,MATCH($A154,SR_mission_minutes!$A$2:$A$43)),"-")</f>
        <v>114879</v>
      </c>
      <c r="K154" s="116">
        <f>IFERROR(INDEX(lifespans_all!K$80:K$126,MATCH($A154,lifespans_all!$A$80:$A$126,0))*INDEX(SR_mission_minutes!K$2:K$43,MATCH($A154,SR_mission_minutes!$A$2:$A$43)),"-")</f>
        <v>114879</v>
      </c>
      <c r="L154" s="116">
        <f>IFERROR(INDEX(lifespans_all!L$80:L$126,MATCH($A154,lifespans_all!$A$80:$A$126,0))*INDEX(SR_mission_minutes!L$2:L$43,MATCH($A154,SR_mission_minutes!$A$2:$A$43)),"-")</f>
        <v>114879</v>
      </c>
      <c r="M154" s="116">
        <f>IFERROR(INDEX(lifespans_all!M$80:M$126,MATCH($A154,lifespans_all!$A$80:$A$126,0))*INDEX(SR_mission_minutes!M$2:M$43,MATCH($A154,SR_mission_minutes!$A$2:$A$43)),"-")</f>
        <v>114879</v>
      </c>
      <c r="N154" s="116">
        <f>IFERROR(INDEX(lifespans_all!N$80:N$126,MATCH($A154,lifespans_all!$A$80:$A$126,0))*INDEX(SR_mission_minutes!N$2:N$43,MATCH($A154,SR_mission_minutes!$A$2:$A$43)),"-")</f>
        <v>114879</v>
      </c>
      <c r="O154" s="116">
        <f>IFERROR(INDEX(lifespans_all!O$80:O$126,MATCH($A154,lifespans_all!$A$80:$A$126,0))*INDEX(SR_mission_minutes!O$2:O$43,MATCH($A154,SR_mission_minutes!$A$2:$A$43)),"-")</f>
        <v>114879</v>
      </c>
      <c r="P154" s="116">
        <f>IFERROR(INDEX(lifespans_all!P$80:P$126,MATCH($A154,lifespans_all!$A$80:$A$126,0))*INDEX(SR_mission_minutes!P$2:P$43,MATCH($A154,SR_mission_minutes!$A$2:$A$43)),"-")</f>
        <v>114879</v>
      </c>
      <c r="Q154" s="116">
        <f>IFERROR(INDEX(lifespans_all!Q$80:Q$126,MATCH($A154,lifespans_all!$A$80:$A$126,0))*INDEX(SR_mission_minutes!Q$2:Q$43,MATCH($A154,SR_mission_minutes!$A$2:$A$43)),"-")</f>
        <v>114879</v>
      </c>
      <c r="R154" s="116">
        <f>IFERROR(INDEX(lifespans_all!R$80:R$126,MATCH($A154,lifespans_all!$A$80:$A$126,0))*INDEX(SR_mission_minutes!R$2:R$43,MATCH($A154,SR_mission_minutes!$A$2:$A$43)),"-")</f>
        <v>114879</v>
      </c>
      <c r="S154" s="116">
        <f>IFERROR(INDEX(lifespans_all!S$80:S$126,MATCH($A154,lifespans_all!$A$80:$A$126,0))*INDEX(SR_mission_minutes!S$2:S$43,MATCH($A154,SR_mission_minutes!$A$2:$A$43)),"-")</f>
        <v>114879</v>
      </c>
      <c r="T154" s="116">
        <f>IFERROR(INDEX(lifespans_all!T$80:T$126,MATCH($A154,lifespans_all!$A$80:$A$126,0))*INDEX(SR_mission_minutes!T$2:T$43,MATCH($A154,SR_mission_minutes!$A$2:$A$43)),"-")</f>
        <v>114879</v>
      </c>
      <c r="U154" s="116">
        <f>IFERROR(INDEX(lifespans_all!U$80:U$126,MATCH($A154,lifespans_all!$A$80:$A$126,0))*INDEX(SR_mission_minutes!U$2:U$43,MATCH($A154,SR_mission_minutes!$A$2:$A$43)),"-")</f>
        <v>114879</v>
      </c>
      <c r="V154" s="116">
        <f>IFERROR(INDEX(lifespans_all!V$80:V$126,MATCH($A154,lifespans_all!$A$80:$A$126,0))*INDEX(SR_mission_minutes!V$2:V$43,MATCH($A154,SR_mission_minutes!$A$2:$A$43)),"-")</f>
        <v>114879</v>
      </c>
      <c r="W154" s="116">
        <f>IFERROR(INDEX(lifespans_all!W$80:W$126,MATCH($A154,lifespans_all!$A$80:$A$126,0))*INDEX(SR_mission_minutes!W$2:W$43,MATCH($A154,SR_mission_minutes!$A$2:$A$43)),"-")</f>
        <v>114879</v>
      </c>
    </row>
    <row r="155" spans="1:23" x14ac:dyDescent="0.25">
      <c r="A155" s="44" t="s">
        <v>34</v>
      </c>
      <c r="B155" s="44" t="s">
        <v>56</v>
      </c>
      <c r="C155" s="122"/>
      <c r="D155" s="116">
        <f>IFERROR(INDEX(lifespans_all!D$158:D$212,MATCH($A155,lifespans_all!$A$158:$A$212,0))*INDEX(SR_mission_minutes!D$2:D$43,MATCH($A155,SR_mission_minutes!$A$2:$A$43)),"-")</f>
        <v>66700.388888888891</v>
      </c>
      <c r="E155" s="116">
        <f>IFERROR(INDEX(lifespans_all!E$80:E$126,MATCH($A155,lifespans_all!$A$80:$A$126,0))*INDEX(SR_mission_minutes!E$2:E$43,MATCH($A155,SR_mission_minutes!$A$2:$A$43)),"-")</f>
        <v>66700.388888888891</v>
      </c>
      <c r="F155" s="116">
        <f>IFERROR(INDEX(lifespans_all!F$80:F$126,MATCH($A155,lifespans_all!$A$80:$A$126,0))*INDEX(SR_mission_minutes!F$2:F$43,MATCH($A155,SR_mission_minutes!$A$2:$A$43)),"-")</f>
        <v>66700.388888888891</v>
      </c>
      <c r="G155" s="116">
        <f>IFERROR(INDEX(lifespans_all!G$80:G$126,MATCH($A155,lifespans_all!$A$80:$A$126,0))*INDEX(SR_mission_minutes!G$2:G$43,MATCH($A155,SR_mission_minutes!$A$2:$A$43)),"-")</f>
        <v>66700.388888888891</v>
      </c>
      <c r="H155" s="116">
        <f>IFERROR(INDEX(lifespans_all!H$80:H$126,MATCH($A155,lifespans_all!$A$80:$A$126,0))*INDEX(SR_mission_minutes!H$2:H$43,MATCH($A155,SR_mission_minutes!$A$2:$A$43)),"-")</f>
        <v>66700.388888888891</v>
      </c>
      <c r="I155" s="116">
        <f>IFERROR(INDEX(lifespans_all!I$80:I$126,MATCH($A155,lifespans_all!$A$80:$A$126,0))*INDEX(SR_mission_minutes!I$2:I$43,MATCH($A155,SR_mission_minutes!$A$2:$A$43)),"-")</f>
        <v>66700.388888888891</v>
      </c>
      <c r="J155" s="116">
        <f>IFERROR(INDEX(lifespans_all!J$80:J$126,MATCH($A155,lifespans_all!$A$80:$A$126,0))*INDEX(SR_mission_minutes!J$2:J$43,MATCH($A155,SR_mission_minutes!$A$2:$A$43)),"-")</f>
        <v>66700.388888888891</v>
      </c>
      <c r="K155" s="116">
        <f>IFERROR(INDEX(lifespans_all!K$80:K$126,MATCH($A155,lifespans_all!$A$80:$A$126,0))*INDEX(SR_mission_minutes!K$2:K$43,MATCH($A155,SR_mission_minutes!$A$2:$A$43)),"-")</f>
        <v>0</v>
      </c>
      <c r="L155" s="116">
        <f>IFERROR(INDEX(lifespans_all!L$80:L$126,MATCH($A155,lifespans_all!$A$80:$A$126,0))*INDEX(SR_mission_minutes!L$2:L$43,MATCH($A155,SR_mission_minutes!$A$2:$A$43)),"-")</f>
        <v>0</v>
      </c>
      <c r="M155" s="116">
        <f>IFERROR(INDEX(lifespans_all!M$80:M$126,MATCH($A155,lifespans_all!$A$80:$A$126,0))*INDEX(SR_mission_minutes!M$2:M$43,MATCH($A155,SR_mission_minutes!$A$2:$A$43)),"-")</f>
        <v>0</v>
      </c>
      <c r="N155" s="116">
        <f>IFERROR(INDEX(lifespans_all!N$80:N$126,MATCH($A155,lifespans_all!$A$80:$A$126,0))*INDEX(SR_mission_minutes!N$2:N$43,MATCH($A155,SR_mission_minutes!$A$2:$A$43)),"-")</f>
        <v>0</v>
      </c>
      <c r="O155" s="116">
        <f>IFERROR(INDEX(lifespans_all!O$80:O$126,MATCH($A155,lifespans_all!$A$80:$A$126,0))*INDEX(SR_mission_minutes!O$2:O$43,MATCH($A155,SR_mission_minutes!$A$2:$A$43)),"-")</f>
        <v>0</v>
      </c>
      <c r="P155" s="116">
        <f>IFERROR(INDEX(lifespans_all!P$80:P$126,MATCH($A155,lifespans_all!$A$80:$A$126,0))*INDEX(SR_mission_minutes!P$2:P$43,MATCH($A155,SR_mission_minutes!$A$2:$A$43)),"-")</f>
        <v>0</v>
      </c>
      <c r="Q155" s="116">
        <f>IFERROR(INDEX(lifespans_all!Q$80:Q$126,MATCH($A155,lifespans_all!$A$80:$A$126,0))*INDEX(SR_mission_minutes!Q$2:Q$43,MATCH($A155,SR_mission_minutes!$A$2:$A$43)),"-")</f>
        <v>0</v>
      </c>
      <c r="R155" s="116">
        <f>IFERROR(INDEX(lifespans_all!R$80:R$126,MATCH($A155,lifespans_all!$A$80:$A$126,0))*INDEX(SR_mission_minutes!R$2:R$43,MATCH($A155,SR_mission_minutes!$A$2:$A$43)),"-")</f>
        <v>0</v>
      </c>
      <c r="S155" s="116">
        <f>IFERROR(INDEX(lifespans_all!S$80:S$126,MATCH($A155,lifespans_all!$A$80:$A$126,0))*INDEX(SR_mission_minutes!S$2:S$43,MATCH($A155,SR_mission_minutes!$A$2:$A$43)),"-")</f>
        <v>0</v>
      </c>
      <c r="T155" s="116">
        <f>IFERROR(INDEX(lifespans_all!T$80:T$126,MATCH($A155,lifespans_all!$A$80:$A$126,0))*INDEX(SR_mission_minutes!T$2:T$43,MATCH($A155,SR_mission_minutes!$A$2:$A$43)),"-")</f>
        <v>0</v>
      </c>
      <c r="U155" s="116">
        <f>IFERROR(INDEX(lifespans_all!U$80:U$126,MATCH($A155,lifespans_all!$A$80:$A$126,0))*INDEX(SR_mission_minutes!U$2:U$43,MATCH($A155,SR_mission_minutes!$A$2:$A$43)),"-")</f>
        <v>0</v>
      </c>
      <c r="V155" s="116">
        <f>IFERROR(INDEX(lifespans_all!V$80:V$126,MATCH($A155,lifespans_all!$A$80:$A$126,0))*INDEX(SR_mission_minutes!V$2:V$43,MATCH($A155,SR_mission_minutes!$A$2:$A$43)),"-")</f>
        <v>0</v>
      </c>
      <c r="W155" s="116">
        <f>IFERROR(INDEX(lifespans_all!W$80:W$126,MATCH($A155,lifespans_all!$A$80:$A$126,0))*INDEX(SR_mission_minutes!W$2:W$43,MATCH($A155,SR_mission_minutes!$A$2:$A$43)),"-")</f>
        <v>0</v>
      </c>
    </row>
    <row r="156" spans="1:23" x14ac:dyDescent="0.25">
      <c r="A156" s="44" t="s">
        <v>35</v>
      </c>
      <c r="B156" s="44" t="s">
        <v>56</v>
      </c>
      <c r="C156" s="122"/>
      <c r="D156" s="116">
        <f>IFERROR(INDEX(lifespans_all!D$158:D$212,MATCH($A156,lifespans_all!$A$158:$A$212,0))*INDEX(SR_mission_minutes!D$2:D$43,MATCH($A156,SR_mission_minutes!$A$2:$A$43)),"-")</f>
        <v>66700.388888888891</v>
      </c>
      <c r="E156" s="116">
        <f>IFERROR(INDEX(lifespans_all!E$80:E$126,MATCH($A156,lifespans_all!$A$80:$A$126,0))*INDEX(SR_mission_minutes!E$2:E$43,MATCH($A156,SR_mission_minutes!$A$2:$A$43)),"-")</f>
        <v>66700.388888888891</v>
      </c>
      <c r="F156" s="116">
        <f>IFERROR(INDEX(lifespans_all!F$80:F$126,MATCH($A156,lifespans_all!$A$80:$A$126,0))*INDEX(SR_mission_minutes!F$2:F$43,MATCH($A156,SR_mission_minutes!$A$2:$A$43)),"-")</f>
        <v>66700.388888888891</v>
      </c>
      <c r="G156" s="116">
        <f>IFERROR(INDEX(lifespans_all!G$80:G$126,MATCH($A156,lifespans_all!$A$80:$A$126,0))*INDEX(SR_mission_minutes!G$2:G$43,MATCH($A156,SR_mission_minutes!$A$2:$A$43)),"-")</f>
        <v>66700.388888888891</v>
      </c>
      <c r="H156" s="116">
        <f>IFERROR(INDEX(lifespans_all!H$80:H$126,MATCH($A156,lifespans_all!$A$80:$A$126,0))*INDEX(SR_mission_minutes!H$2:H$43,MATCH($A156,SR_mission_minutes!$A$2:$A$43)),"-")</f>
        <v>66700.388888888891</v>
      </c>
      <c r="I156" s="116">
        <f>IFERROR(INDEX(lifespans_all!I$80:I$126,MATCH($A156,lifespans_all!$A$80:$A$126,0))*INDEX(SR_mission_minutes!I$2:I$43,MATCH($A156,SR_mission_minutes!$A$2:$A$43)),"-")</f>
        <v>66700.388888888891</v>
      </c>
      <c r="J156" s="116">
        <f>IFERROR(INDEX(lifespans_all!J$80:J$126,MATCH($A156,lifespans_all!$A$80:$A$126,0))*INDEX(SR_mission_minutes!J$2:J$43,MATCH($A156,SR_mission_minutes!$A$2:$A$43)),"-")</f>
        <v>66700.388888888891</v>
      </c>
      <c r="K156" s="116">
        <f>IFERROR(INDEX(lifespans_all!K$80:K$126,MATCH($A156,lifespans_all!$A$80:$A$126,0))*INDEX(SR_mission_minutes!K$2:K$43,MATCH($A156,SR_mission_minutes!$A$2:$A$43)),"-")</f>
        <v>66700.388888888891</v>
      </c>
      <c r="L156" s="116">
        <f>IFERROR(INDEX(lifespans_all!L$80:L$126,MATCH($A156,lifespans_all!$A$80:$A$126,0))*INDEX(SR_mission_minutes!L$2:L$43,MATCH($A156,SR_mission_minutes!$A$2:$A$43)),"-")</f>
        <v>66700.388888888891</v>
      </c>
      <c r="M156" s="116">
        <f>IFERROR(INDEX(lifespans_all!M$80:M$126,MATCH($A156,lifespans_all!$A$80:$A$126,0))*INDEX(SR_mission_minutes!M$2:M$43,MATCH($A156,SR_mission_minutes!$A$2:$A$43)),"-")</f>
        <v>66700.388888888891</v>
      </c>
      <c r="N156" s="116">
        <f>IFERROR(INDEX(lifespans_all!N$80:N$126,MATCH($A156,lifespans_all!$A$80:$A$126,0))*INDEX(SR_mission_minutes!N$2:N$43,MATCH($A156,SR_mission_minutes!$A$2:$A$43)),"-")</f>
        <v>66700.388888888891</v>
      </c>
      <c r="O156" s="116">
        <f>IFERROR(INDEX(lifespans_all!O$80:O$126,MATCH($A156,lifespans_all!$A$80:$A$126,0))*INDEX(SR_mission_minutes!O$2:O$43,MATCH($A156,SR_mission_minutes!$A$2:$A$43)),"-")</f>
        <v>66700.388888888891</v>
      </c>
      <c r="P156" s="116">
        <f>IFERROR(INDEX(lifespans_all!P$80:P$126,MATCH($A156,lifespans_all!$A$80:$A$126,0))*INDEX(SR_mission_minutes!P$2:P$43,MATCH($A156,SR_mission_minutes!$A$2:$A$43)),"-")</f>
        <v>66700.388888888891</v>
      </c>
      <c r="Q156" s="116">
        <f>IFERROR(INDEX(lifespans_all!Q$80:Q$126,MATCH($A156,lifespans_all!$A$80:$A$126,0))*INDEX(SR_mission_minutes!Q$2:Q$43,MATCH($A156,SR_mission_minutes!$A$2:$A$43)),"-")</f>
        <v>66700.388888888891</v>
      </c>
      <c r="R156" s="116">
        <f>IFERROR(INDEX(lifespans_all!R$80:R$126,MATCH($A156,lifespans_all!$A$80:$A$126,0))*INDEX(SR_mission_minutes!R$2:R$43,MATCH($A156,SR_mission_minutes!$A$2:$A$43)),"-")</f>
        <v>66700.388888888891</v>
      </c>
      <c r="S156" s="116">
        <f>IFERROR(INDEX(lifespans_all!S$80:S$126,MATCH($A156,lifespans_all!$A$80:$A$126,0))*INDEX(SR_mission_minutes!S$2:S$43,MATCH($A156,SR_mission_minutes!$A$2:$A$43)),"-")</f>
        <v>66700.388888888891</v>
      </c>
      <c r="T156" s="116">
        <f>IFERROR(INDEX(lifespans_all!T$80:T$126,MATCH($A156,lifespans_all!$A$80:$A$126,0))*INDEX(SR_mission_minutes!T$2:T$43,MATCH($A156,SR_mission_minutes!$A$2:$A$43)),"-")</f>
        <v>66700.388888888891</v>
      </c>
      <c r="U156" s="116">
        <f>IFERROR(INDEX(lifespans_all!U$80:U$126,MATCH($A156,lifespans_all!$A$80:$A$126,0))*INDEX(SR_mission_minutes!U$2:U$43,MATCH($A156,SR_mission_minutes!$A$2:$A$43)),"-")</f>
        <v>66700.388888888891</v>
      </c>
      <c r="V156" s="116">
        <f>IFERROR(INDEX(lifespans_all!V$80:V$126,MATCH($A156,lifespans_all!$A$80:$A$126,0))*INDEX(SR_mission_minutes!V$2:V$43,MATCH($A156,SR_mission_minutes!$A$2:$A$43)),"-")</f>
        <v>66700.388888888891</v>
      </c>
      <c r="W156" s="116">
        <f>IFERROR(INDEX(lifespans_all!W$80:W$126,MATCH($A156,lifespans_all!$A$80:$A$126,0))*INDEX(SR_mission_minutes!W$2:W$43,MATCH($A156,SR_mission_minutes!$A$2:$A$43)),"-")</f>
        <v>66700.388888888891</v>
      </c>
    </row>
    <row r="157" spans="1:23" x14ac:dyDescent="0.25">
      <c r="A157" s="44" t="s">
        <v>36</v>
      </c>
      <c r="B157" s="44" t="s">
        <v>56</v>
      </c>
      <c r="C157" s="122"/>
      <c r="D157" s="116">
        <f>IFERROR(INDEX(lifespans_all!D$158:D$212,MATCH($A157,lifespans_all!$A$158:$A$212,0))*INDEX(SR_mission_minutes!D$2:D$43,MATCH($A157,SR_mission_minutes!$A$2:$A$43)),"-")</f>
        <v>66700.388888888891</v>
      </c>
      <c r="E157" s="116">
        <f>IFERROR(INDEX(lifespans_all!E$80:E$126,MATCH($A157,lifespans_all!$A$80:$A$126,0))*INDEX(SR_mission_minutes!E$2:E$43,MATCH($A157,SR_mission_minutes!$A$2:$A$43)),"-")</f>
        <v>66700.388888888891</v>
      </c>
      <c r="F157" s="116">
        <f>IFERROR(INDEX(lifespans_all!F$80:F$126,MATCH($A157,lifespans_all!$A$80:$A$126,0))*INDEX(SR_mission_minutes!F$2:F$43,MATCH($A157,SR_mission_minutes!$A$2:$A$43)),"-")</f>
        <v>66700.388888888891</v>
      </c>
      <c r="G157" s="116">
        <f>IFERROR(INDEX(lifespans_all!G$80:G$126,MATCH($A157,lifespans_all!$A$80:$A$126,0))*INDEX(SR_mission_minutes!G$2:G$43,MATCH($A157,SR_mission_minutes!$A$2:$A$43)),"-")</f>
        <v>66700.388888888891</v>
      </c>
      <c r="H157" s="116">
        <f>IFERROR(INDEX(lifespans_all!H$80:H$126,MATCH($A157,lifespans_all!$A$80:$A$126,0))*INDEX(SR_mission_minutes!H$2:H$43,MATCH($A157,SR_mission_minutes!$A$2:$A$43)),"-")</f>
        <v>66700.388888888891</v>
      </c>
      <c r="I157" s="116">
        <f>IFERROR(INDEX(lifespans_all!I$80:I$126,MATCH($A157,lifespans_all!$A$80:$A$126,0))*INDEX(SR_mission_minutes!I$2:I$43,MATCH($A157,SR_mission_minutes!$A$2:$A$43)),"-")</f>
        <v>0</v>
      </c>
      <c r="J157" s="116">
        <f>IFERROR(INDEX(lifespans_all!J$80:J$126,MATCH($A157,lifespans_all!$A$80:$A$126,0))*INDEX(SR_mission_minutes!J$2:J$43,MATCH($A157,SR_mission_minutes!$A$2:$A$43)),"-")</f>
        <v>0</v>
      </c>
      <c r="K157" s="116">
        <f>IFERROR(INDEX(lifespans_all!K$80:K$126,MATCH($A157,lifespans_all!$A$80:$A$126,0))*INDEX(SR_mission_minutes!K$2:K$43,MATCH($A157,SR_mission_minutes!$A$2:$A$43)),"-")</f>
        <v>0</v>
      </c>
      <c r="L157" s="116">
        <f>IFERROR(INDEX(lifespans_all!L$80:L$126,MATCH($A157,lifespans_all!$A$80:$A$126,0))*INDEX(SR_mission_minutes!L$2:L$43,MATCH($A157,SR_mission_minutes!$A$2:$A$43)),"-")</f>
        <v>0</v>
      </c>
      <c r="M157" s="116">
        <f>IFERROR(INDEX(lifespans_all!M$80:M$126,MATCH($A157,lifespans_all!$A$80:$A$126,0))*INDEX(SR_mission_minutes!M$2:M$43,MATCH($A157,SR_mission_minutes!$A$2:$A$43)),"-")</f>
        <v>0</v>
      </c>
      <c r="N157" s="116">
        <f>IFERROR(INDEX(lifespans_all!N$80:N$126,MATCH($A157,lifespans_all!$A$80:$A$126,0))*INDEX(SR_mission_minutes!N$2:N$43,MATCH($A157,SR_mission_minutes!$A$2:$A$43)),"-")</f>
        <v>0</v>
      </c>
      <c r="O157" s="116">
        <f>IFERROR(INDEX(lifespans_all!O$80:O$126,MATCH($A157,lifespans_all!$A$80:$A$126,0))*INDEX(SR_mission_minutes!O$2:O$43,MATCH($A157,SR_mission_minutes!$A$2:$A$43)),"-")</f>
        <v>0</v>
      </c>
      <c r="P157" s="116">
        <f>IFERROR(INDEX(lifespans_all!P$80:P$126,MATCH($A157,lifespans_all!$A$80:$A$126,0))*INDEX(SR_mission_minutes!P$2:P$43,MATCH($A157,SR_mission_minutes!$A$2:$A$43)),"-")</f>
        <v>0</v>
      </c>
      <c r="Q157" s="116">
        <f>IFERROR(INDEX(lifespans_all!Q$80:Q$126,MATCH($A157,lifespans_all!$A$80:$A$126,0))*INDEX(SR_mission_minutes!Q$2:Q$43,MATCH($A157,SR_mission_minutes!$A$2:$A$43)),"-")</f>
        <v>0</v>
      </c>
      <c r="R157" s="116">
        <f>IFERROR(INDEX(lifespans_all!R$80:R$126,MATCH($A157,lifespans_all!$A$80:$A$126,0))*INDEX(SR_mission_minutes!R$2:R$43,MATCH($A157,SR_mission_minutes!$A$2:$A$43)),"-")</f>
        <v>0</v>
      </c>
      <c r="S157" s="116">
        <f>IFERROR(INDEX(lifespans_all!S$80:S$126,MATCH($A157,lifespans_all!$A$80:$A$126,0))*INDEX(SR_mission_minutes!S$2:S$43,MATCH($A157,SR_mission_minutes!$A$2:$A$43)),"-")</f>
        <v>0</v>
      </c>
      <c r="T157" s="116">
        <f>IFERROR(INDEX(lifespans_all!T$80:T$126,MATCH($A157,lifespans_all!$A$80:$A$126,0))*INDEX(SR_mission_minutes!T$2:T$43,MATCH($A157,SR_mission_minutes!$A$2:$A$43)),"-")</f>
        <v>0</v>
      </c>
      <c r="U157" s="116">
        <f>IFERROR(INDEX(lifespans_all!U$80:U$126,MATCH($A157,lifespans_all!$A$80:$A$126,0))*INDEX(SR_mission_minutes!U$2:U$43,MATCH($A157,SR_mission_minutes!$A$2:$A$43)),"-")</f>
        <v>0</v>
      </c>
      <c r="V157" s="116">
        <f>IFERROR(INDEX(lifespans_all!V$80:V$126,MATCH($A157,lifespans_all!$A$80:$A$126,0))*INDEX(SR_mission_minutes!V$2:V$43,MATCH($A157,SR_mission_minutes!$A$2:$A$43)),"-")</f>
        <v>0</v>
      </c>
      <c r="W157" s="116">
        <f>IFERROR(INDEX(lifespans_all!W$80:W$126,MATCH($A157,lifespans_all!$A$80:$A$126,0))*INDEX(SR_mission_minutes!W$2:W$43,MATCH($A157,SR_mission_minutes!$A$2:$A$43)),"-")</f>
        <v>0</v>
      </c>
    </row>
    <row r="158" spans="1:23" x14ac:dyDescent="0.25">
      <c r="A158" s="44" t="s">
        <v>72</v>
      </c>
      <c r="B158" s="44" t="s">
        <v>56</v>
      </c>
      <c r="C158" s="122"/>
      <c r="D158" s="116">
        <f>IFERROR(INDEX(lifespans_all!D$158:D$212,MATCH($A158,lifespans_all!$A$158:$A$212,0))*INDEX(SR_mission_minutes!D$2:D$43,MATCH($A158,SR_mission_minutes!$A$2:$A$43)),"-")</f>
        <v>66700.388888888891</v>
      </c>
      <c r="E158" s="116">
        <f>IFERROR(INDEX(lifespans_all!E$80:E$126,MATCH($A158,lifespans_all!$A$80:$A$126,0))*INDEX(SR_mission_minutes!E$2:E$43,MATCH($A158,SR_mission_minutes!$A$2:$A$43)),"-")</f>
        <v>66700.388888888891</v>
      </c>
      <c r="F158" s="116">
        <f>IFERROR(INDEX(lifespans_all!F$80:F$126,MATCH($A158,lifespans_all!$A$80:$A$126,0))*INDEX(SR_mission_minutes!F$2:F$43,MATCH($A158,SR_mission_minutes!$A$2:$A$43)),"-")</f>
        <v>66700.388888888891</v>
      </c>
      <c r="G158" s="116">
        <f>IFERROR(INDEX(lifespans_all!G$80:G$126,MATCH($A158,lifespans_all!$A$80:$A$126,0))*INDEX(SR_mission_minutes!G$2:G$43,MATCH($A158,SR_mission_minutes!$A$2:$A$43)),"-")</f>
        <v>66700.388888888891</v>
      </c>
      <c r="H158" s="116">
        <f>IFERROR(INDEX(lifespans_all!H$80:H$126,MATCH($A158,lifespans_all!$A$80:$A$126,0))*INDEX(SR_mission_minutes!H$2:H$43,MATCH($A158,SR_mission_minutes!$A$2:$A$43)),"-")</f>
        <v>66700.388888888891</v>
      </c>
      <c r="I158" s="116">
        <f>IFERROR(INDEX(lifespans_all!I$80:I$126,MATCH($A158,lifespans_all!$A$80:$A$126,0))*INDEX(SR_mission_minutes!I$2:I$43,MATCH($A158,SR_mission_minutes!$A$2:$A$43)),"-")</f>
        <v>0</v>
      </c>
      <c r="J158" s="116">
        <f>IFERROR(INDEX(lifespans_all!J$80:J$126,MATCH($A158,lifespans_all!$A$80:$A$126,0))*INDEX(SR_mission_minutes!J$2:J$43,MATCH($A158,SR_mission_minutes!$A$2:$A$43)),"-")</f>
        <v>0</v>
      </c>
      <c r="K158" s="116">
        <f>IFERROR(INDEX(lifespans_all!K$80:K$126,MATCH($A158,lifespans_all!$A$80:$A$126,0))*INDEX(SR_mission_minutes!K$2:K$43,MATCH($A158,SR_mission_minutes!$A$2:$A$43)),"-")</f>
        <v>0</v>
      </c>
      <c r="L158" s="116">
        <f>IFERROR(INDEX(lifespans_all!L$80:L$126,MATCH($A158,lifespans_all!$A$80:$A$126,0))*INDEX(SR_mission_minutes!L$2:L$43,MATCH($A158,SR_mission_minutes!$A$2:$A$43)),"-")</f>
        <v>0</v>
      </c>
      <c r="M158" s="116">
        <f>IFERROR(INDEX(lifespans_all!M$80:M$126,MATCH($A158,lifespans_all!$A$80:$A$126,0))*INDEX(SR_mission_minutes!M$2:M$43,MATCH($A158,SR_mission_minutes!$A$2:$A$43)),"-")</f>
        <v>0</v>
      </c>
      <c r="N158" s="116">
        <f>IFERROR(INDEX(lifespans_all!N$80:N$126,MATCH($A158,lifespans_all!$A$80:$A$126,0))*INDEX(SR_mission_minutes!N$2:N$43,MATCH($A158,SR_mission_minutes!$A$2:$A$43)),"-")</f>
        <v>0</v>
      </c>
      <c r="O158" s="116">
        <f>IFERROR(INDEX(lifespans_all!O$80:O$126,MATCH($A158,lifespans_all!$A$80:$A$126,0))*INDEX(SR_mission_minutes!O$2:O$43,MATCH($A158,SR_mission_minutes!$A$2:$A$43)),"-")</f>
        <v>0</v>
      </c>
      <c r="P158" s="116">
        <f>IFERROR(INDEX(lifespans_all!P$80:P$126,MATCH($A158,lifespans_all!$A$80:$A$126,0))*INDEX(SR_mission_minutes!P$2:P$43,MATCH($A158,SR_mission_minutes!$A$2:$A$43)),"-")</f>
        <v>0</v>
      </c>
      <c r="Q158" s="116">
        <f>IFERROR(INDEX(lifespans_all!Q$80:Q$126,MATCH($A158,lifespans_all!$A$80:$A$126,0))*INDEX(SR_mission_minutes!Q$2:Q$43,MATCH($A158,SR_mission_minutes!$A$2:$A$43)),"-")</f>
        <v>0</v>
      </c>
      <c r="R158" s="116">
        <f>IFERROR(INDEX(lifespans_all!R$80:R$126,MATCH($A158,lifespans_all!$A$80:$A$126,0))*INDEX(SR_mission_minutes!R$2:R$43,MATCH($A158,SR_mission_minutes!$A$2:$A$43)),"-")</f>
        <v>0</v>
      </c>
      <c r="S158" s="116">
        <f>IFERROR(INDEX(lifespans_all!S$80:S$126,MATCH($A158,lifespans_all!$A$80:$A$126,0))*INDEX(SR_mission_minutes!S$2:S$43,MATCH($A158,SR_mission_minutes!$A$2:$A$43)),"-")</f>
        <v>0</v>
      </c>
      <c r="T158" s="116">
        <f>IFERROR(INDEX(lifespans_all!T$80:T$126,MATCH($A158,lifespans_all!$A$80:$A$126,0))*INDEX(SR_mission_minutes!T$2:T$43,MATCH($A158,SR_mission_minutes!$A$2:$A$43)),"-")</f>
        <v>0</v>
      </c>
      <c r="U158" s="116">
        <f>IFERROR(INDEX(lifespans_all!U$80:U$126,MATCH($A158,lifespans_all!$A$80:$A$126,0))*INDEX(SR_mission_minutes!U$2:U$43,MATCH($A158,SR_mission_minutes!$A$2:$A$43)),"-")</f>
        <v>0</v>
      </c>
      <c r="V158" s="116">
        <f>IFERROR(INDEX(lifespans_all!V$80:V$126,MATCH($A158,lifespans_all!$A$80:$A$126,0))*INDEX(SR_mission_minutes!V$2:V$43,MATCH($A158,SR_mission_minutes!$A$2:$A$43)),"-")</f>
        <v>0</v>
      </c>
      <c r="W158" s="116">
        <f>IFERROR(INDEX(lifespans_all!W$80:W$126,MATCH($A158,lifespans_all!$A$80:$A$126,0))*INDEX(SR_mission_minutes!W$2:W$43,MATCH($A158,SR_mission_minutes!$A$2:$A$43)),"-")</f>
        <v>0</v>
      </c>
    </row>
    <row r="159" spans="1:23" x14ac:dyDescent="0.25">
      <c r="A159" s="44" t="s">
        <v>37</v>
      </c>
      <c r="B159" s="44" t="s">
        <v>56</v>
      </c>
      <c r="C159" s="122"/>
      <c r="D159" s="116">
        <f>IFERROR(INDEX(lifespans_all!D$158:D$212,MATCH($A159,lifespans_all!$A$158:$A$212,0))*INDEX(SR_mission_minutes!D$2:D$43,MATCH($A159,SR_mission_minutes!$A$2:$A$43)),"-")</f>
        <v>66700.388888888891</v>
      </c>
      <c r="E159" s="116">
        <f>IFERROR(INDEX(lifespans_all!E$80:E$126,MATCH($A159,lifespans_all!$A$80:$A$126,0))*INDEX(SR_mission_minutes!E$2:E$43,MATCH($A159,SR_mission_minutes!$A$2:$A$43)),"-")</f>
        <v>66700.388888888891</v>
      </c>
      <c r="F159" s="116">
        <f>IFERROR(INDEX(lifespans_all!F$80:F$126,MATCH($A159,lifespans_all!$A$80:$A$126,0))*INDEX(SR_mission_minutes!F$2:F$43,MATCH($A159,SR_mission_minutes!$A$2:$A$43)),"-")</f>
        <v>66700.388888888891</v>
      </c>
      <c r="G159" s="116">
        <f>IFERROR(INDEX(lifespans_all!G$80:G$126,MATCH($A159,lifespans_all!$A$80:$A$126,0))*INDEX(SR_mission_minutes!G$2:G$43,MATCH($A159,SR_mission_minutes!$A$2:$A$43)),"-")</f>
        <v>66700.388888888891</v>
      </c>
      <c r="H159" s="116">
        <f>IFERROR(INDEX(lifespans_all!H$80:H$126,MATCH($A159,lifespans_all!$A$80:$A$126,0))*INDEX(SR_mission_minutes!H$2:H$43,MATCH($A159,SR_mission_minutes!$A$2:$A$43)),"-")</f>
        <v>0</v>
      </c>
      <c r="I159" s="116">
        <f>IFERROR(INDEX(lifespans_all!I$80:I$126,MATCH($A159,lifespans_all!$A$80:$A$126,0))*INDEX(SR_mission_minutes!I$2:I$43,MATCH($A159,SR_mission_minutes!$A$2:$A$43)),"-")</f>
        <v>0</v>
      </c>
      <c r="J159" s="116">
        <f>IFERROR(INDEX(lifespans_all!J$80:J$126,MATCH($A159,lifespans_all!$A$80:$A$126,0))*INDEX(SR_mission_minutes!J$2:J$43,MATCH($A159,SR_mission_minutes!$A$2:$A$43)),"-")</f>
        <v>0</v>
      </c>
      <c r="K159" s="116">
        <f>IFERROR(INDEX(lifespans_all!K$80:K$126,MATCH($A159,lifespans_all!$A$80:$A$126,0))*INDEX(SR_mission_minutes!K$2:K$43,MATCH($A159,SR_mission_minutes!$A$2:$A$43)),"-")</f>
        <v>0</v>
      </c>
      <c r="L159" s="116">
        <f>IFERROR(INDEX(lifespans_all!L$80:L$126,MATCH($A159,lifespans_all!$A$80:$A$126,0))*INDEX(SR_mission_minutes!L$2:L$43,MATCH($A159,SR_mission_minutes!$A$2:$A$43)),"-")</f>
        <v>0</v>
      </c>
      <c r="M159" s="116">
        <f>IFERROR(INDEX(lifespans_all!M$80:M$126,MATCH($A159,lifespans_all!$A$80:$A$126,0))*INDEX(SR_mission_minutes!M$2:M$43,MATCH($A159,SR_mission_minutes!$A$2:$A$43)),"-")</f>
        <v>0</v>
      </c>
      <c r="N159" s="116">
        <f>IFERROR(INDEX(lifespans_all!N$80:N$126,MATCH($A159,lifespans_all!$A$80:$A$126,0))*INDEX(SR_mission_minutes!N$2:N$43,MATCH($A159,SR_mission_minutes!$A$2:$A$43)),"-")</f>
        <v>0</v>
      </c>
      <c r="O159" s="116">
        <f>IFERROR(INDEX(lifespans_all!O$80:O$126,MATCH($A159,lifespans_all!$A$80:$A$126,0))*INDEX(SR_mission_minutes!O$2:O$43,MATCH($A159,SR_mission_minutes!$A$2:$A$43)),"-")</f>
        <v>0</v>
      </c>
      <c r="P159" s="116">
        <f>IFERROR(INDEX(lifespans_all!P$80:P$126,MATCH($A159,lifespans_all!$A$80:$A$126,0))*INDEX(SR_mission_minutes!P$2:P$43,MATCH($A159,SR_mission_minutes!$A$2:$A$43)),"-")</f>
        <v>0</v>
      </c>
      <c r="Q159" s="116">
        <f>IFERROR(INDEX(lifespans_all!Q$80:Q$126,MATCH($A159,lifespans_all!$A$80:$A$126,0))*INDEX(SR_mission_minutes!Q$2:Q$43,MATCH($A159,SR_mission_minutes!$A$2:$A$43)),"-")</f>
        <v>0</v>
      </c>
      <c r="R159" s="116">
        <f>IFERROR(INDEX(lifespans_all!R$80:R$126,MATCH($A159,lifespans_all!$A$80:$A$126,0))*INDEX(SR_mission_minutes!R$2:R$43,MATCH($A159,SR_mission_minutes!$A$2:$A$43)),"-")</f>
        <v>0</v>
      </c>
      <c r="S159" s="116">
        <f>IFERROR(INDEX(lifespans_all!S$80:S$126,MATCH($A159,lifespans_all!$A$80:$A$126,0))*INDEX(SR_mission_minutes!S$2:S$43,MATCH($A159,SR_mission_minutes!$A$2:$A$43)),"-")</f>
        <v>0</v>
      </c>
      <c r="T159" s="116">
        <f>IFERROR(INDEX(lifespans_all!T$80:T$126,MATCH($A159,lifespans_all!$A$80:$A$126,0))*INDEX(SR_mission_minutes!T$2:T$43,MATCH($A159,SR_mission_minutes!$A$2:$A$43)),"-")</f>
        <v>0</v>
      </c>
      <c r="U159" s="116">
        <f>IFERROR(INDEX(lifespans_all!U$80:U$126,MATCH($A159,lifespans_all!$A$80:$A$126,0))*INDEX(SR_mission_minutes!U$2:U$43,MATCH($A159,SR_mission_minutes!$A$2:$A$43)),"-")</f>
        <v>0</v>
      </c>
      <c r="V159" s="116">
        <f>IFERROR(INDEX(lifespans_all!V$80:V$126,MATCH($A159,lifespans_all!$A$80:$A$126,0))*INDEX(SR_mission_minutes!V$2:V$43,MATCH($A159,SR_mission_minutes!$A$2:$A$43)),"-")</f>
        <v>0</v>
      </c>
      <c r="W159" s="116">
        <f>IFERROR(INDEX(lifespans_all!W$80:W$126,MATCH($A159,lifespans_all!$A$80:$A$126,0))*INDEX(SR_mission_minutes!W$2:W$43,MATCH($A159,SR_mission_minutes!$A$2:$A$43)),"-")</f>
        <v>0</v>
      </c>
    </row>
    <row r="160" spans="1:23" x14ac:dyDescent="0.25">
      <c r="A160" s="44" t="s">
        <v>38</v>
      </c>
      <c r="B160" s="44" t="s">
        <v>58</v>
      </c>
      <c r="C160" s="122"/>
      <c r="D160" s="116">
        <f>IFERROR(INDEX(lifespans_all!D$158:D$212,MATCH($A160,lifespans_all!$A$158:$A$212,0))*INDEX(SR_mission_minutes!D$2:D$43,MATCH($A160,SR_mission_minutes!$A$2:$A$43)),"-")</f>
        <v>114879</v>
      </c>
      <c r="E160" s="116">
        <f>IFERROR(INDEX(lifespans_all!E$80:E$126,MATCH($A160,lifespans_all!$A$80:$A$126,0))*INDEX(SR_mission_minutes!E$2:E$43,MATCH($A160,SR_mission_minutes!$A$2:$A$43)),"-")</f>
        <v>114879</v>
      </c>
      <c r="F160" s="116">
        <f>IFERROR(INDEX(lifespans_all!F$80:F$126,MATCH($A160,lifespans_all!$A$80:$A$126,0))*INDEX(SR_mission_minutes!F$2:F$43,MATCH($A160,SR_mission_minutes!$A$2:$A$43)),"-")</f>
        <v>114879</v>
      </c>
      <c r="G160" s="116">
        <f>IFERROR(INDEX(lifespans_all!G$80:G$126,MATCH($A160,lifespans_all!$A$80:$A$126,0))*INDEX(SR_mission_minutes!G$2:G$43,MATCH($A160,SR_mission_minutes!$A$2:$A$43)),"-")</f>
        <v>114879</v>
      </c>
      <c r="H160" s="116">
        <f>IFERROR(INDEX(lifespans_all!H$80:H$126,MATCH($A160,lifespans_all!$A$80:$A$126,0))*INDEX(SR_mission_minutes!H$2:H$43,MATCH($A160,SR_mission_minutes!$A$2:$A$43)),"-")</f>
        <v>114879</v>
      </c>
      <c r="I160" s="116">
        <f>IFERROR(INDEX(lifespans_all!I$80:I$126,MATCH($A160,lifespans_all!$A$80:$A$126,0))*INDEX(SR_mission_minutes!I$2:I$43,MATCH($A160,SR_mission_minutes!$A$2:$A$43)),"-")</f>
        <v>114879</v>
      </c>
      <c r="J160" s="116">
        <f>IFERROR(INDEX(lifespans_all!J$80:J$126,MATCH($A160,lifespans_all!$A$80:$A$126,0))*INDEX(SR_mission_minutes!J$2:J$43,MATCH($A160,SR_mission_minutes!$A$2:$A$43)),"-")</f>
        <v>114879</v>
      </c>
      <c r="K160" s="116">
        <f>IFERROR(INDEX(lifespans_all!K$80:K$126,MATCH($A160,lifespans_all!$A$80:$A$126,0))*INDEX(SR_mission_minutes!K$2:K$43,MATCH($A160,SR_mission_minutes!$A$2:$A$43)),"-")</f>
        <v>114879</v>
      </c>
      <c r="L160" s="116">
        <f>IFERROR(INDEX(lifespans_all!L$80:L$126,MATCH($A160,lifespans_all!$A$80:$A$126,0))*INDEX(SR_mission_minutes!L$2:L$43,MATCH($A160,SR_mission_minutes!$A$2:$A$43)),"-")</f>
        <v>114879</v>
      </c>
      <c r="M160" s="116">
        <f>IFERROR(INDEX(lifespans_all!M$80:M$126,MATCH($A160,lifespans_all!$A$80:$A$126,0))*INDEX(SR_mission_minutes!M$2:M$43,MATCH($A160,SR_mission_minutes!$A$2:$A$43)),"-")</f>
        <v>114879</v>
      </c>
      <c r="N160" s="116">
        <f>IFERROR(INDEX(lifespans_all!N$80:N$126,MATCH($A160,lifespans_all!$A$80:$A$126,0))*INDEX(SR_mission_minutes!N$2:N$43,MATCH($A160,SR_mission_minutes!$A$2:$A$43)),"-")</f>
        <v>0</v>
      </c>
      <c r="O160" s="116">
        <f>IFERROR(INDEX(lifespans_all!O$80:O$126,MATCH($A160,lifespans_all!$A$80:$A$126,0))*INDEX(SR_mission_minutes!O$2:O$43,MATCH($A160,SR_mission_minutes!$A$2:$A$43)),"-")</f>
        <v>0</v>
      </c>
      <c r="P160" s="116">
        <f>IFERROR(INDEX(lifespans_all!P$80:P$126,MATCH($A160,lifespans_all!$A$80:$A$126,0))*INDEX(SR_mission_minutes!P$2:P$43,MATCH($A160,SR_mission_minutes!$A$2:$A$43)),"-")</f>
        <v>0</v>
      </c>
      <c r="Q160" s="116">
        <f>IFERROR(INDEX(lifespans_all!Q$80:Q$126,MATCH($A160,lifespans_all!$A$80:$A$126,0))*INDEX(SR_mission_minutes!Q$2:Q$43,MATCH($A160,SR_mission_minutes!$A$2:$A$43)),"-")</f>
        <v>0</v>
      </c>
      <c r="R160" s="116">
        <f>IFERROR(INDEX(lifespans_all!R$80:R$126,MATCH($A160,lifespans_all!$A$80:$A$126,0))*INDEX(SR_mission_minutes!R$2:R$43,MATCH($A160,SR_mission_minutes!$A$2:$A$43)),"-")</f>
        <v>0</v>
      </c>
      <c r="S160" s="116">
        <f>IFERROR(INDEX(lifespans_all!S$80:S$126,MATCH($A160,lifespans_all!$A$80:$A$126,0))*INDEX(SR_mission_minutes!S$2:S$43,MATCH($A160,SR_mission_minutes!$A$2:$A$43)),"-")</f>
        <v>0</v>
      </c>
      <c r="T160" s="116">
        <f>IFERROR(INDEX(lifespans_all!T$80:T$126,MATCH($A160,lifespans_all!$A$80:$A$126,0))*INDEX(SR_mission_minutes!T$2:T$43,MATCH($A160,SR_mission_minutes!$A$2:$A$43)),"-")</f>
        <v>0</v>
      </c>
      <c r="U160" s="116">
        <f>IFERROR(INDEX(lifespans_all!U$80:U$126,MATCH($A160,lifespans_all!$A$80:$A$126,0))*INDEX(SR_mission_minutes!U$2:U$43,MATCH($A160,SR_mission_minutes!$A$2:$A$43)),"-")</f>
        <v>0</v>
      </c>
      <c r="V160" s="116">
        <f>IFERROR(INDEX(lifespans_all!V$80:V$126,MATCH($A160,lifespans_all!$A$80:$A$126,0))*INDEX(SR_mission_minutes!V$2:V$43,MATCH($A160,SR_mission_minutes!$A$2:$A$43)),"-")</f>
        <v>0</v>
      </c>
      <c r="W160" s="116">
        <f>IFERROR(INDEX(lifespans_all!W$80:W$126,MATCH($A160,lifespans_all!$A$80:$A$126,0))*INDEX(SR_mission_minutes!W$2:W$43,MATCH($A160,SR_mission_minutes!$A$2:$A$43)),"-")</f>
        <v>0</v>
      </c>
    </row>
    <row r="161" spans="1:23" x14ac:dyDescent="0.25">
      <c r="A161" s="44" t="s">
        <v>39</v>
      </c>
      <c r="B161" s="44" t="s">
        <v>57</v>
      </c>
      <c r="C161" s="122"/>
      <c r="D161" s="116">
        <f>IFERROR(INDEX(lifespans_all!D$158:D$212,MATCH($A161,lifespans_all!$A$158:$A$212,0))*INDEX(SR_mission_minutes!D$2:D$43,MATCH($A161,SR_mission_minutes!$A$2:$A$43)),"-")</f>
        <v>0</v>
      </c>
      <c r="E161" s="116">
        <f>IFERROR(INDEX(lifespans_all!E$80:E$126,MATCH($A161,lifespans_all!$A$80:$A$126,0))*INDEX(SR_mission_minutes!E$2:E$43,MATCH($A161,SR_mission_minutes!$A$2:$A$43)),"-")</f>
        <v>0</v>
      </c>
      <c r="F161" s="116">
        <f>IFERROR(INDEX(lifespans_all!F$80:F$126,MATCH($A161,lifespans_all!$A$80:$A$126,0))*INDEX(SR_mission_minutes!F$2:F$43,MATCH($A161,SR_mission_minutes!$A$2:$A$43)),"-")</f>
        <v>0</v>
      </c>
      <c r="G161" s="116">
        <f>IFERROR(INDEX(lifespans_all!G$80:G$126,MATCH($A161,lifespans_all!$A$80:$A$126,0))*INDEX(SR_mission_minutes!G$2:G$43,MATCH($A161,SR_mission_minutes!$A$2:$A$43)),"-")</f>
        <v>0</v>
      </c>
      <c r="H161" s="116">
        <f>IFERROR(INDEX(lifespans_all!H$80:H$126,MATCH($A161,lifespans_all!$A$80:$A$126,0))*INDEX(SR_mission_minutes!H$2:H$43,MATCH($A161,SR_mission_minutes!$A$2:$A$43)),"-")</f>
        <v>0</v>
      </c>
      <c r="I161" s="116">
        <f>IFERROR(INDEX(lifespans_all!I$80:I$126,MATCH($A161,lifespans_all!$A$80:$A$126,0))*INDEX(SR_mission_minutes!I$2:I$43,MATCH($A161,SR_mission_minutes!$A$2:$A$43)),"-")</f>
        <v>0</v>
      </c>
      <c r="J161" s="116">
        <f>IFERROR(INDEX(lifespans_all!J$80:J$126,MATCH($A161,lifespans_all!$A$80:$A$126,0))*INDEX(SR_mission_minutes!J$2:J$43,MATCH($A161,SR_mission_minutes!$A$2:$A$43)),"-")</f>
        <v>0</v>
      </c>
      <c r="K161" s="116">
        <f>IFERROR(INDEX(lifespans_all!K$80:K$126,MATCH($A161,lifespans_all!$A$80:$A$126,0))*INDEX(SR_mission_minutes!K$2:K$43,MATCH($A161,SR_mission_minutes!$A$2:$A$43)),"-")</f>
        <v>0</v>
      </c>
      <c r="L161" s="116">
        <f>IFERROR(INDEX(lifespans_all!L$80:L$126,MATCH($A161,lifespans_all!$A$80:$A$126,0))*INDEX(SR_mission_minutes!L$2:L$43,MATCH($A161,SR_mission_minutes!$A$2:$A$43)),"-")</f>
        <v>0</v>
      </c>
      <c r="M161" s="116">
        <f>IFERROR(INDEX(lifespans_all!M$80:M$126,MATCH($A161,lifespans_all!$A$80:$A$126,0))*INDEX(SR_mission_minutes!M$2:M$43,MATCH($A161,SR_mission_minutes!$A$2:$A$43)),"-")</f>
        <v>0</v>
      </c>
      <c r="N161" s="116">
        <f>IFERROR(INDEX(lifespans_all!N$80:N$126,MATCH($A161,lifespans_all!$A$80:$A$126,0))*INDEX(SR_mission_minutes!N$2:N$43,MATCH($A161,SR_mission_minutes!$A$2:$A$43)),"-")</f>
        <v>0</v>
      </c>
      <c r="O161" s="116">
        <f>IFERROR(INDEX(lifespans_all!O$80:O$126,MATCH($A161,lifespans_all!$A$80:$A$126,0))*INDEX(SR_mission_minutes!O$2:O$43,MATCH($A161,SR_mission_minutes!$A$2:$A$43)),"-")</f>
        <v>0</v>
      </c>
      <c r="P161" s="116">
        <f>IFERROR(INDEX(lifespans_all!P$80:P$126,MATCH($A161,lifespans_all!$A$80:$A$126,0))*INDEX(SR_mission_minutes!P$2:P$43,MATCH($A161,SR_mission_minutes!$A$2:$A$43)),"-")</f>
        <v>0</v>
      </c>
      <c r="Q161" s="116">
        <f>IFERROR(INDEX(lifespans_all!Q$80:Q$126,MATCH($A161,lifespans_all!$A$80:$A$126,0))*INDEX(SR_mission_minutes!Q$2:Q$43,MATCH($A161,SR_mission_minutes!$A$2:$A$43)),"-")</f>
        <v>0</v>
      </c>
      <c r="R161" s="116">
        <f>IFERROR(INDEX(lifespans_all!R$80:R$126,MATCH($A161,lifespans_all!$A$80:$A$126,0))*INDEX(SR_mission_minutes!R$2:R$43,MATCH($A161,SR_mission_minutes!$A$2:$A$43)),"-")</f>
        <v>0</v>
      </c>
      <c r="S161" s="116">
        <f>IFERROR(INDEX(lifespans_all!S$80:S$126,MATCH($A161,lifespans_all!$A$80:$A$126,0))*INDEX(SR_mission_minutes!S$2:S$43,MATCH($A161,SR_mission_minutes!$A$2:$A$43)),"-")</f>
        <v>0</v>
      </c>
      <c r="T161" s="116">
        <f>IFERROR(INDEX(lifespans_all!T$80:T$126,MATCH($A161,lifespans_all!$A$80:$A$126,0))*INDEX(SR_mission_minutes!T$2:T$43,MATCH($A161,SR_mission_minutes!$A$2:$A$43)),"-")</f>
        <v>0</v>
      </c>
      <c r="U161" s="116">
        <f>IFERROR(INDEX(lifespans_all!U$80:U$126,MATCH($A161,lifespans_all!$A$80:$A$126,0))*INDEX(SR_mission_minutes!U$2:U$43,MATCH($A161,SR_mission_minutes!$A$2:$A$43)),"-")</f>
        <v>0</v>
      </c>
      <c r="V161" s="116">
        <f>IFERROR(INDEX(lifespans_all!V$80:V$126,MATCH($A161,lifespans_all!$A$80:$A$126,0))*INDEX(SR_mission_minutes!V$2:V$43,MATCH($A161,SR_mission_minutes!$A$2:$A$43)),"-")</f>
        <v>0</v>
      </c>
      <c r="W161" s="116">
        <f>IFERROR(INDEX(lifespans_all!W$80:W$126,MATCH($A161,lifespans_all!$A$80:$A$126,0))*INDEX(SR_mission_minutes!W$2:W$43,MATCH($A161,SR_mission_minutes!$A$2:$A$43)),"-")</f>
        <v>0</v>
      </c>
    </row>
    <row r="162" spans="1:23" x14ac:dyDescent="0.25">
      <c r="A162" s="44" t="s">
        <v>40</v>
      </c>
      <c r="B162" s="44" t="s">
        <v>59</v>
      </c>
      <c r="C162" s="122"/>
      <c r="D162" s="116">
        <f>IFERROR(INDEX(lifespans_all!D$158:D$212,MATCH($A162,lifespans_all!$A$158:$A$212,0))*INDEX(SR_mission_minutes!D$2:D$43,MATCH($A162,SR_mission_minutes!$A$2:$A$43)),"-")</f>
        <v>460.5</v>
      </c>
      <c r="E162" s="116">
        <f>IFERROR(INDEX(lifespans_all!E$80:E$126,MATCH($A162,lifespans_all!$A$80:$A$126,0))*INDEX(SR_mission_minutes!E$2:E$43,MATCH($A162,SR_mission_minutes!$A$2:$A$43)),"-")</f>
        <v>460.5</v>
      </c>
      <c r="F162" s="116">
        <f>IFERROR(INDEX(lifespans_all!F$80:F$126,MATCH($A162,lifespans_all!$A$80:$A$126,0))*INDEX(SR_mission_minutes!F$2:F$43,MATCH($A162,SR_mission_minutes!$A$2:$A$43)),"-")</f>
        <v>460.5</v>
      </c>
      <c r="G162" s="116">
        <f>IFERROR(INDEX(lifespans_all!G$80:G$126,MATCH($A162,lifespans_all!$A$80:$A$126,0))*INDEX(SR_mission_minutes!G$2:G$43,MATCH($A162,SR_mission_minutes!$A$2:$A$43)),"-")</f>
        <v>460.5</v>
      </c>
      <c r="H162" s="116">
        <f>IFERROR(INDEX(lifespans_all!H$80:H$126,MATCH($A162,lifespans_all!$A$80:$A$126,0))*INDEX(SR_mission_minutes!H$2:H$43,MATCH($A162,SR_mission_minutes!$A$2:$A$43)),"-")</f>
        <v>0</v>
      </c>
      <c r="I162" s="116">
        <f>IFERROR(INDEX(lifespans_all!I$80:I$126,MATCH($A162,lifespans_all!$A$80:$A$126,0))*INDEX(SR_mission_minutes!I$2:I$43,MATCH($A162,SR_mission_minutes!$A$2:$A$43)),"-")</f>
        <v>0</v>
      </c>
      <c r="J162" s="116">
        <f>IFERROR(INDEX(lifespans_all!J$80:J$126,MATCH($A162,lifespans_all!$A$80:$A$126,0))*INDEX(SR_mission_minutes!J$2:J$43,MATCH($A162,SR_mission_minutes!$A$2:$A$43)),"-")</f>
        <v>0</v>
      </c>
      <c r="K162" s="116">
        <f>IFERROR(INDEX(lifespans_all!K$80:K$126,MATCH($A162,lifespans_all!$A$80:$A$126,0))*INDEX(SR_mission_minutes!K$2:K$43,MATCH($A162,SR_mission_minutes!$A$2:$A$43)),"-")</f>
        <v>0</v>
      </c>
      <c r="L162" s="116">
        <f>IFERROR(INDEX(lifespans_all!L$80:L$126,MATCH($A162,lifespans_all!$A$80:$A$126,0))*INDEX(SR_mission_minutes!L$2:L$43,MATCH($A162,SR_mission_minutes!$A$2:$A$43)),"-")</f>
        <v>0</v>
      </c>
      <c r="M162" s="116">
        <f>IFERROR(INDEX(lifespans_all!M$80:M$126,MATCH($A162,lifespans_all!$A$80:$A$126,0))*INDEX(SR_mission_minutes!M$2:M$43,MATCH($A162,SR_mission_minutes!$A$2:$A$43)),"-")</f>
        <v>0</v>
      </c>
      <c r="N162" s="116">
        <f>IFERROR(INDEX(lifespans_all!N$80:N$126,MATCH($A162,lifespans_all!$A$80:$A$126,0))*INDEX(SR_mission_minutes!N$2:N$43,MATCH($A162,SR_mission_minutes!$A$2:$A$43)),"-")</f>
        <v>0</v>
      </c>
      <c r="O162" s="116">
        <f>IFERROR(INDEX(lifespans_all!O$80:O$126,MATCH($A162,lifespans_all!$A$80:$A$126,0))*INDEX(SR_mission_minutes!O$2:O$43,MATCH($A162,SR_mission_minutes!$A$2:$A$43)),"-")</f>
        <v>0</v>
      </c>
      <c r="P162" s="116">
        <f>IFERROR(INDEX(lifespans_all!P$80:P$126,MATCH($A162,lifespans_all!$A$80:$A$126,0))*INDEX(SR_mission_minutes!P$2:P$43,MATCH($A162,SR_mission_minutes!$A$2:$A$43)),"-")</f>
        <v>0</v>
      </c>
      <c r="Q162" s="116">
        <f>IFERROR(INDEX(lifespans_all!Q$80:Q$126,MATCH($A162,lifespans_all!$A$80:$A$126,0))*INDEX(SR_mission_minutes!Q$2:Q$43,MATCH($A162,SR_mission_minutes!$A$2:$A$43)),"-")</f>
        <v>0</v>
      </c>
      <c r="R162" s="116">
        <f>IFERROR(INDEX(lifespans_all!R$80:R$126,MATCH($A162,lifespans_all!$A$80:$A$126,0))*INDEX(SR_mission_minutes!R$2:R$43,MATCH($A162,SR_mission_minutes!$A$2:$A$43)),"-")</f>
        <v>0</v>
      </c>
      <c r="S162" s="116">
        <f>IFERROR(INDEX(lifespans_all!S$80:S$126,MATCH($A162,lifespans_all!$A$80:$A$126,0))*INDEX(SR_mission_minutes!S$2:S$43,MATCH($A162,SR_mission_minutes!$A$2:$A$43)),"-")</f>
        <v>0</v>
      </c>
      <c r="T162" s="116">
        <f>IFERROR(INDEX(lifespans_all!T$80:T$126,MATCH($A162,lifespans_all!$A$80:$A$126,0))*INDEX(SR_mission_minutes!T$2:T$43,MATCH($A162,SR_mission_minutes!$A$2:$A$43)),"-")</f>
        <v>0</v>
      </c>
      <c r="U162" s="116">
        <f>IFERROR(INDEX(lifespans_all!U$80:U$126,MATCH($A162,lifespans_all!$A$80:$A$126,0))*INDEX(SR_mission_minutes!U$2:U$43,MATCH($A162,SR_mission_minutes!$A$2:$A$43)),"-")</f>
        <v>0</v>
      </c>
      <c r="V162" s="116">
        <f>IFERROR(INDEX(lifespans_all!V$80:V$126,MATCH($A162,lifespans_all!$A$80:$A$126,0))*INDEX(SR_mission_minutes!V$2:V$43,MATCH($A162,SR_mission_minutes!$A$2:$A$43)),"-")</f>
        <v>0</v>
      </c>
      <c r="W162" s="116">
        <f>IFERROR(INDEX(lifespans_all!W$80:W$126,MATCH($A162,lifespans_all!$A$80:$A$126,0))*INDEX(SR_mission_minutes!W$2:W$43,MATCH($A162,SR_mission_minutes!$A$2:$A$43)),"-")</f>
        <v>0</v>
      </c>
    </row>
    <row r="163" spans="1:23" x14ac:dyDescent="0.25">
      <c r="A163" s="44" t="s">
        <v>73</v>
      </c>
      <c r="B163" s="44" t="s">
        <v>56</v>
      </c>
      <c r="C163" s="122"/>
      <c r="D163" s="116">
        <f>IFERROR(INDEX(lifespans_all!D$158:D$212,MATCH($A163,lifespans_all!$A$158:$A$212,0))*INDEX(SR_mission_minutes!D$2:D$43,MATCH($A163,SR_mission_minutes!$A$2:$A$43)),"-")</f>
        <v>66700.388888888891</v>
      </c>
      <c r="E163" s="116">
        <f>IFERROR(INDEX(lifespans_all!E$80:E$126,MATCH($A163,lifespans_all!$A$80:$A$126,0))*INDEX(SR_mission_minutes!E$2:E$43,MATCH($A163,SR_mission_minutes!$A$2:$A$43)),"-")</f>
        <v>0</v>
      </c>
      <c r="F163" s="116">
        <f>IFERROR(INDEX(lifespans_all!F$80:F$126,MATCH($A163,lifespans_all!$A$80:$A$126,0))*INDEX(SR_mission_minutes!F$2:F$43,MATCH($A163,SR_mission_minutes!$A$2:$A$43)),"-")</f>
        <v>0</v>
      </c>
      <c r="G163" s="116">
        <f>IFERROR(INDEX(lifespans_all!G$80:G$126,MATCH($A163,lifespans_all!$A$80:$A$126,0))*INDEX(SR_mission_minutes!G$2:G$43,MATCH($A163,SR_mission_minutes!$A$2:$A$43)),"-")</f>
        <v>0</v>
      </c>
      <c r="H163" s="116">
        <f>IFERROR(INDEX(lifespans_all!H$80:H$126,MATCH($A163,lifespans_all!$A$80:$A$126,0))*INDEX(SR_mission_minutes!H$2:H$43,MATCH($A163,SR_mission_minutes!$A$2:$A$43)),"-")</f>
        <v>0</v>
      </c>
      <c r="I163" s="116">
        <f>IFERROR(INDEX(lifespans_all!I$80:I$126,MATCH($A163,lifespans_all!$A$80:$A$126,0))*INDEX(SR_mission_minutes!I$2:I$43,MATCH($A163,SR_mission_minutes!$A$2:$A$43)),"-")</f>
        <v>0</v>
      </c>
      <c r="J163" s="116">
        <f>IFERROR(INDEX(lifespans_all!J$80:J$126,MATCH($A163,lifespans_all!$A$80:$A$126,0))*INDEX(SR_mission_minutes!J$2:J$43,MATCH($A163,SR_mission_minutes!$A$2:$A$43)),"-")</f>
        <v>0</v>
      </c>
      <c r="K163" s="116">
        <f>IFERROR(INDEX(lifespans_all!K$80:K$126,MATCH($A163,lifespans_all!$A$80:$A$126,0))*INDEX(SR_mission_minutes!K$2:K$43,MATCH($A163,SR_mission_minutes!$A$2:$A$43)),"-")</f>
        <v>0</v>
      </c>
      <c r="L163" s="116">
        <f>IFERROR(INDEX(lifespans_all!L$80:L$126,MATCH($A163,lifespans_all!$A$80:$A$126,0))*INDEX(SR_mission_minutes!L$2:L$43,MATCH($A163,SR_mission_minutes!$A$2:$A$43)),"-")</f>
        <v>0</v>
      </c>
      <c r="M163" s="116">
        <f>IFERROR(INDEX(lifespans_all!M$80:M$126,MATCH($A163,lifespans_all!$A$80:$A$126,0))*INDEX(SR_mission_minutes!M$2:M$43,MATCH($A163,SR_mission_minutes!$A$2:$A$43)),"-")</f>
        <v>0</v>
      </c>
      <c r="N163" s="116">
        <f>IFERROR(INDEX(lifespans_all!N$80:N$126,MATCH($A163,lifespans_all!$A$80:$A$126,0))*INDEX(SR_mission_minutes!N$2:N$43,MATCH($A163,SR_mission_minutes!$A$2:$A$43)),"-")</f>
        <v>0</v>
      </c>
      <c r="O163" s="116">
        <f>IFERROR(INDEX(lifespans_all!O$80:O$126,MATCH($A163,lifespans_all!$A$80:$A$126,0))*INDEX(SR_mission_minutes!O$2:O$43,MATCH($A163,SR_mission_minutes!$A$2:$A$43)),"-")</f>
        <v>0</v>
      </c>
      <c r="P163" s="116">
        <f>IFERROR(INDEX(lifespans_all!P$80:P$126,MATCH($A163,lifespans_all!$A$80:$A$126,0))*INDEX(SR_mission_minutes!P$2:P$43,MATCH($A163,SR_mission_minutes!$A$2:$A$43)),"-")</f>
        <v>0</v>
      </c>
      <c r="Q163" s="116">
        <f>IFERROR(INDEX(lifespans_all!Q$80:Q$126,MATCH($A163,lifespans_all!$A$80:$A$126,0))*INDEX(SR_mission_minutes!Q$2:Q$43,MATCH($A163,SR_mission_minutes!$A$2:$A$43)),"-")</f>
        <v>0</v>
      </c>
      <c r="R163" s="116">
        <f>IFERROR(INDEX(lifespans_all!R$80:R$126,MATCH($A163,lifespans_all!$A$80:$A$126,0))*INDEX(SR_mission_minutes!R$2:R$43,MATCH($A163,SR_mission_minutes!$A$2:$A$43)),"-")</f>
        <v>0</v>
      </c>
      <c r="S163" s="116">
        <f>IFERROR(INDEX(lifespans_all!S$80:S$126,MATCH($A163,lifespans_all!$A$80:$A$126,0))*INDEX(SR_mission_minutes!S$2:S$43,MATCH($A163,SR_mission_minutes!$A$2:$A$43)),"-")</f>
        <v>0</v>
      </c>
      <c r="T163" s="116">
        <f>IFERROR(INDEX(lifespans_all!T$80:T$126,MATCH($A163,lifespans_all!$A$80:$A$126,0))*INDEX(SR_mission_minutes!T$2:T$43,MATCH($A163,SR_mission_minutes!$A$2:$A$43)),"-")</f>
        <v>0</v>
      </c>
      <c r="U163" s="116">
        <f>IFERROR(INDEX(lifespans_all!U$80:U$126,MATCH($A163,lifespans_all!$A$80:$A$126,0))*INDEX(SR_mission_minutes!U$2:U$43,MATCH($A163,SR_mission_minutes!$A$2:$A$43)),"-")</f>
        <v>0</v>
      </c>
      <c r="V163" s="116">
        <f>IFERROR(INDEX(lifespans_all!V$80:V$126,MATCH($A163,lifespans_all!$A$80:$A$126,0))*INDEX(SR_mission_minutes!V$2:V$43,MATCH($A163,SR_mission_minutes!$A$2:$A$43)),"-")</f>
        <v>0</v>
      </c>
      <c r="W163" s="116">
        <f>IFERROR(INDEX(lifespans_all!W$80:W$126,MATCH($A163,lifespans_all!$A$80:$A$126,0))*INDEX(SR_mission_minutes!W$2:W$43,MATCH($A163,SR_mission_minutes!$A$2:$A$43)),"-")</f>
        <v>0</v>
      </c>
    </row>
    <row r="164" spans="1:23" x14ac:dyDescent="0.25">
      <c r="A164" s="44" t="s">
        <v>74</v>
      </c>
      <c r="B164" s="44" t="s">
        <v>56</v>
      </c>
      <c r="C164" s="122"/>
      <c r="D164" s="116">
        <f>IFERROR(INDEX(lifespans_all!D$158:D$212,MATCH($A164,lifespans_all!$A$158:$A$212,0))*INDEX(SR_mission_minutes!D$2:D$43,MATCH($A164,SR_mission_minutes!$A$2:$A$43)),"-")</f>
        <v>66700.388888888891</v>
      </c>
      <c r="E164" s="116">
        <f>IFERROR(INDEX(lifespans_all!E$80:E$126,MATCH($A164,lifespans_all!$A$80:$A$126,0))*INDEX(SR_mission_minutes!E$2:E$43,MATCH($A164,SR_mission_minutes!$A$2:$A$43)),"-")</f>
        <v>66700.388888888891</v>
      </c>
      <c r="F164" s="116">
        <f>IFERROR(INDEX(lifespans_all!F$80:F$126,MATCH($A164,lifespans_all!$A$80:$A$126,0))*INDEX(SR_mission_minutes!F$2:F$43,MATCH($A164,SR_mission_minutes!$A$2:$A$43)),"-")</f>
        <v>66700.388888888891</v>
      </c>
      <c r="G164" s="116">
        <f>IFERROR(INDEX(lifespans_all!G$80:G$126,MATCH($A164,lifespans_all!$A$80:$A$126,0))*INDEX(SR_mission_minutes!G$2:G$43,MATCH($A164,SR_mission_minutes!$A$2:$A$43)),"-")</f>
        <v>0</v>
      </c>
      <c r="H164" s="116">
        <f>IFERROR(INDEX(lifespans_all!H$80:H$126,MATCH($A164,lifespans_all!$A$80:$A$126,0))*INDEX(SR_mission_minutes!H$2:H$43,MATCH($A164,SR_mission_minutes!$A$2:$A$43)),"-")</f>
        <v>0</v>
      </c>
      <c r="I164" s="116">
        <f>IFERROR(INDEX(lifespans_all!I$80:I$126,MATCH($A164,lifespans_all!$A$80:$A$126,0))*INDEX(SR_mission_minutes!I$2:I$43,MATCH($A164,SR_mission_minutes!$A$2:$A$43)),"-")</f>
        <v>0</v>
      </c>
      <c r="J164" s="116">
        <f>IFERROR(INDEX(lifespans_all!J$80:J$126,MATCH($A164,lifespans_all!$A$80:$A$126,0))*INDEX(SR_mission_minutes!J$2:J$43,MATCH($A164,SR_mission_minutes!$A$2:$A$43)),"-")</f>
        <v>0</v>
      </c>
      <c r="K164" s="116">
        <f>IFERROR(INDEX(lifespans_all!K$80:K$126,MATCH($A164,lifespans_all!$A$80:$A$126,0))*INDEX(SR_mission_minutes!K$2:K$43,MATCH($A164,SR_mission_minutes!$A$2:$A$43)),"-")</f>
        <v>0</v>
      </c>
      <c r="L164" s="116">
        <f>IFERROR(INDEX(lifespans_all!L$80:L$126,MATCH($A164,lifespans_all!$A$80:$A$126,0))*INDEX(SR_mission_minutes!L$2:L$43,MATCH($A164,SR_mission_minutes!$A$2:$A$43)),"-")</f>
        <v>0</v>
      </c>
      <c r="M164" s="116">
        <f>IFERROR(INDEX(lifespans_all!M$80:M$126,MATCH($A164,lifespans_all!$A$80:$A$126,0))*INDEX(SR_mission_minutes!M$2:M$43,MATCH($A164,SR_mission_minutes!$A$2:$A$43)),"-")</f>
        <v>0</v>
      </c>
      <c r="N164" s="116">
        <f>IFERROR(INDEX(lifespans_all!N$80:N$126,MATCH($A164,lifespans_all!$A$80:$A$126,0))*INDEX(SR_mission_minutes!N$2:N$43,MATCH($A164,SR_mission_minutes!$A$2:$A$43)),"-")</f>
        <v>0</v>
      </c>
      <c r="O164" s="116">
        <f>IFERROR(INDEX(lifespans_all!O$80:O$126,MATCH($A164,lifespans_all!$A$80:$A$126,0))*INDEX(SR_mission_minutes!O$2:O$43,MATCH($A164,SR_mission_minutes!$A$2:$A$43)),"-")</f>
        <v>0</v>
      </c>
      <c r="P164" s="116">
        <f>IFERROR(INDEX(lifespans_all!P$80:P$126,MATCH($A164,lifespans_all!$A$80:$A$126,0))*INDEX(SR_mission_minutes!P$2:P$43,MATCH($A164,SR_mission_minutes!$A$2:$A$43)),"-")</f>
        <v>0</v>
      </c>
      <c r="Q164" s="116">
        <f>IFERROR(INDEX(lifespans_all!Q$80:Q$126,MATCH($A164,lifespans_all!$A$80:$A$126,0))*INDEX(SR_mission_minutes!Q$2:Q$43,MATCH($A164,SR_mission_minutes!$A$2:$A$43)),"-")</f>
        <v>0</v>
      </c>
      <c r="R164" s="116">
        <f>IFERROR(INDEX(lifespans_all!R$80:R$126,MATCH($A164,lifespans_all!$A$80:$A$126,0))*INDEX(SR_mission_minutes!R$2:R$43,MATCH($A164,SR_mission_minutes!$A$2:$A$43)),"-")</f>
        <v>0</v>
      </c>
      <c r="S164" s="116">
        <f>IFERROR(INDEX(lifespans_all!S$80:S$126,MATCH($A164,lifespans_all!$A$80:$A$126,0))*INDEX(SR_mission_minutes!S$2:S$43,MATCH($A164,SR_mission_minutes!$A$2:$A$43)),"-")</f>
        <v>0</v>
      </c>
      <c r="T164" s="116">
        <f>IFERROR(INDEX(lifespans_all!T$80:T$126,MATCH($A164,lifespans_all!$A$80:$A$126,0))*INDEX(SR_mission_minutes!T$2:T$43,MATCH($A164,SR_mission_minutes!$A$2:$A$43)),"-")</f>
        <v>0</v>
      </c>
      <c r="U164" s="116">
        <f>IFERROR(INDEX(lifespans_all!U$80:U$126,MATCH($A164,lifespans_all!$A$80:$A$126,0))*INDEX(SR_mission_minutes!U$2:U$43,MATCH($A164,SR_mission_minutes!$A$2:$A$43)),"-")</f>
        <v>0</v>
      </c>
      <c r="V164" s="116">
        <f>IFERROR(INDEX(lifespans_all!V$80:V$126,MATCH($A164,lifespans_all!$A$80:$A$126,0))*INDEX(SR_mission_minutes!V$2:V$43,MATCH($A164,SR_mission_minutes!$A$2:$A$43)),"-")</f>
        <v>0</v>
      </c>
      <c r="W164" s="116">
        <f>IFERROR(INDEX(lifespans_all!W$80:W$126,MATCH($A164,lifespans_all!$A$80:$A$126,0))*INDEX(SR_mission_minutes!W$2:W$43,MATCH($A164,SR_mission_minutes!$A$2:$A$43)),"-")</f>
        <v>0</v>
      </c>
    </row>
    <row r="165" spans="1:23" x14ac:dyDescent="0.25">
      <c r="A165" s="44" t="s">
        <v>75</v>
      </c>
      <c r="B165" s="44" t="s">
        <v>56</v>
      </c>
      <c r="C165" s="122"/>
      <c r="D165" s="116">
        <f>IFERROR(INDEX(lifespans_all!D$158:D$212,MATCH($A165,lifespans_all!$A$158:$A$212,0))*INDEX(SR_mission_minutes!D$2:D$43,MATCH($A165,SR_mission_minutes!$A$2:$A$43)),"-")</f>
        <v>66700.388888888891</v>
      </c>
      <c r="E165" s="116">
        <f>IFERROR(INDEX(lifespans_all!E$80:E$126,MATCH($A165,lifespans_all!$A$80:$A$126,0))*INDEX(SR_mission_minutes!E$2:E$43,MATCH($A165,SR_mission_minutes!$A$2:$A$43)),"-")</f>
        <v>66700.388888888891</v>
      </c>
      <c r="F165" s="116">
        <f>IFERROR(INDEX(lifespans_all!F$80:F$126,MATCH($A165,lifespans_all!$A$80:$A$126,0))*INDEX(SR_mission_minutes!F$2:F$43,MATCH($A165,SR_mission_minutes!$A$2:$A$43)),"-")</f>
        <v>66700.388888888891</v>
      </c>
      <c r="G165" s="116">
        <f>IFERROR(INDEX(lifespans_all!G$80:G$126,MATCH($A165,lifespans_all!$A$80:$A$126,0))*INDEX(SR_mission_minutes!G$2:G$43,MATCH($A165,SR_mission_minutes!$A$2:$A$43)),"-")</f>
        <v>66700.388888888891</v>
      </c>
      <c r="H165" s="116">
        <f>IFERROR(INDEX(lifespans_all!H$80:H$126,MATCH($A165,lifespans_all!$A$80:$A$126,0))*INDEX(SR_mission_minutes!H$2:H$43,MATCH($A165,SR_mission_minutes!$A$2:$A$43)),"-")</f>
        <v>66700.388888888891</v>
      </c>
      <c r="I165" s="116">
        <f>IFERROR(INDEX(lifespans_all!I$80:I$126,MATCH($A165,lifespans_all!$A$80:$A$126,0))*INDEX(SR_mission_minutes!I$2:I$43,MATCH($A165,SR_mission_minutes!$A$2:$A$43)),"-")</f>
        <v>66700.388888888891</v>
      </c>
      <c r="J165" s="116">
        <f>IFERROR(INDEX(lifespans_all!J$80:J$126,MATCH($A165,lifespans_all!$A$80:$A$126,0))*INDEX(SR_mission_minutes!J$2:J$43,MATCH($A165,SR_mission_minutes!$A$2:$A$43)),"-")</f>
        <v>0</v>
      </c>
      <c r="K165" s="116">
        <f>IFERROR(INDEX(lifespans_all!K$80:K$126,MATCH($A165,lifespans_all!$A$80:$A$126,0))*INDEX(SR_mission_minutes!K$2:K$43,MATCH($A165,SR_mission_minutes!$A$2:$A$43)),"-")</f>
        <v>0</v>
      </c>
      <c r="L165" s="116">
        <f>IFERROR(INDEX(lifespans_all!L$80:L$126,MATCH($A165,lifespans_all!$A$80:$A$126,0))*INDEX(SR_mission_minutes!L$2:L$43,MATCH($A165,SR_mission_minutes!$A$2:$A$43)),"-")</f>
        <v>0</v>
      </c>
      <c r="M165" s="116">
        <f>IFERROR(INDEX(lifespans_all!M$80:M$126,MATCH($A165,lifespans_all!$A$80:$A$126,0))*INDEX(SR_mission_minutes!M$2:M$43,MATCH($A165,SR_mission_minutes!$A$2:$A$43)),"-")</f>
        <v>0</v>
      </c>
      <c r="N165" s="116">
        <f>IFERROR(INDEX(lifespans_all!N$80:N$126,MATCH($A165,lifespans_all!$A$80:$A$126,0))*INDEX(SR_mission_minutes!N$2:N$43,MATCH($A165,SR_mission_minutes!$A$2:$A$43)),"-")</f>
        <v>0</v>
      </c>
      <c r="O165" s="116">
        <f>IFERROR(INDEX(lifespans_all!O$80:O$126,MATCH($A165,lifespans_all!$A$80:$A$126,0))*INDEX(SR_mission_minutes!O$2:O$43,MATCH($A165,SR_mission_minutes!$A$2:$A$43)),"-")</f>
        <v>0</v>
      </c>
      <c r="P165" s="116">
        <f>IFERROR(INDEX(lifespans_all!P$80:P$126,MATCH($A165,lifespans_all!$A$80:$A$126,0))*INDEX(SR_mission_minutes!P$2:P$43,MATCH($A165,SR_mission_minutes!$A$2:$A$43)),"-")</f>
        <v>0</v>
      </c>
      <c r="Q165" s="116">
        <f>IFERROR(INDEX(lifespans_all!Q$80:Q$126,MATCH($A165,lifespans_all!$A$80:$A$126,0))*INDEX(SR_mission_minutes!Q$2:Q$43,MATCH($A165,SR_mission_minutes!$A$2:$A$43)),"-")</f>
        <v>0</v>
      </c>
      <c r="R165" s="116">
        <f>IFERROR(INDEX(lifespans_all!R$80:R$126,MATCH($A165,lifespans_all!$A$80:$A$126,0))*INDEX(SR_mission_minutes!R$2:R$43,MATCH($A165,SR_mission_minutes!$A$2:$A$43)),"-")</f>
        <v>0</v>
      </c>
      <c r="S165" s="116">
        <f>IFERROR(INDEX(lifespans_all!S$80:S$126,MATCH($A165,lifespans_all!$A$80:$A$126,0))*INDEX(SR_mission_minutes!S$2:S$43,MATCH($A165,SR_mission_minutes!$A$2:$A$43)),"-")</f>
        <v>0</v>
      </c>
      <c r="T165" s="116">
        <f>IFERROR(INDEX(lifespans_all!T$80:T$126,MATCH($A165,lifespans_all!$A$80:$A$126,0))*INDEX(SR_mission_minutes!T$2:T$43,MATCH($A165,SR_mission_minutes!$A$2:$A$43)),"-")</f>
        <v>0</v>
      </c>
      <c r="U165" s="116">
        <f>IFERROR(INDEX(lifespans_all!U$80:U$126,MATCH($A165,lifespans_all!$A$80:$A$126,0))*INDEX(SR_mission_minutes!U$2:U$43,MATCH($A165,SR_mission_minutes!$A$2:$A$43)),"-")</f>
        <v>0</v>
      </c>
      <c r="V165" s="116">
        <f>IFERROR(INDEX(lifespans_all!V$80:V$126,MATCH($A165,lifespans_all!$A$80:$A$126,0))*INDEX(SR_mission_minutes!V$2:V$43,MATCH($A165,SR_mission_minutes!$A$2:$A$43)),"-")</f>
        <v>0</v>
      </c>
      <c r="W165" s="116">
        <f>IFERROR(INDEX(lifespans_all!W$80:W$126,MATCH($A165,lifespans_all!$A$80:$A$126,0))*INDEX(SR_mission_minutes!W$2:W$43,MATCH($A165,SR_mission_minutes!$A$2:$A$43)),"-")</f>
        <v>0</v>
      </c>
    </row>
    <row r="166" spans="1:23" x14ac:dyDescent="0.25">
      <c r="A166" s="44" t="s">
        <v>41</v>
      </c>
      <c r="B166" s="44" t="s">
        <v>60</v>
      </c>
      <c r="C166" s="122"/>
      <c r="D166" s="116">
        <f>IFERROR(INDEX(lifespans_all!D$158:D$212,MATCH($A166,lifespans_all!$A$158:$A$212,0))*INDEX(SR_mission_minutes!D$2:D$43,MATCH($A166,SR_mission_minutes!$A$2:$A$43)),"-")</f>
        <v>33739.333333333336</v>
      </c>
      <c r="E166" s="116">
        <f>IFERROR(INDEX(lifespans_all!E$80:E$126,MATCH($A166,lifespans_all!$A$80:$A$126,0))*INDEX(SR_mission_minutes!E$2:E$43,MATCH($A166,SR_mission_minutes!$A$2:$A$43)),"-")</f>
        <v>33739.333333333336</v>
      </c>
      <c r="F166" s="116">
        <f>IFERROR(INDEX(lifespans_all!F$80:F$126,MATCH($A166,lifespans_all!$A$80:$A$126,0))*INDEX(SR_mission_minutes!F$2:F$43,MATCH($A166,SR_mission_minutes!$A$2:$A$43)),"-")</f>
        <v>33739.333333333336</v>
      </c>
      <c r="G166" s="116">
        <f>IFERROR(INDEX(lifespans_all!G$80:G$126,MATCH($A166,lifespans_all!$A$80:$A$126,0))*INDEX(SR_mission_minutes!G$2:G$43,MATCH($A166,SR_mission_minutes!$A$2:$A$43)),"-")</f>
        <v>33739.333333333336</v>
      </c>
      <c r="H166" s="116">
        <f>IFERROR(INDEX(lifespans_all!H$80:H$126,MATCH($A166,lifespans_all!$A$80:$A$126,0))*INDEX(SR_mission_minutes!H$2:H$43,MATCH($A166,SR_mission_minutes!$A$2:$A$43)),"-")</f>
        <v>33739.333333333336</v>
      </c>
      <c r="I166" s="116">
        <f>IFERROR(INDEX(lifespans_all!I$80:I$126,MATCH($A166,lifespans_all!$A$80:$A$126,0))*INDEX(SR_mission_minutes!I$2:I$43,MATCH($A166,SR_mission_minutes!$A$2:$A$43)),"-")</f>
        <v>33739.333333333336</v>
      </c>
      <c r="J166" s="116">
        <f>IFERROR(INDEX(lifespans_all!J$80:J$126,MATCH($A166,lifespans_all!$A$80:$A$126,0))*INDEX(SR_mission_minutes!J$2:J$43,MATCH($A166,SR_mission_minutes!$A$2:$A$43)),"-")</f>
        <v>33739.333333333336</v>
      </c>
      <c r="K166" s="116">
        <f>IFERROR(INDEX(lifespans_all!K$80:K$126,MATCH($A166,lifespans_all!$A$80:$A$126,0))*INDEX(SR_mission_minutes!K$2:K$43,MATCH($A166,SR_mission_minutes!$A$2:$A$43)),"-")</f>
        <v>33739.333333333336</v>
      </c>
      <c r="L166" s="116">
        <f>IFERROR(INDEX(lifespans_all!L$80:L$126,MATCH($A166,lifespans_all!$A$80:$A$126,0))*INDEX(SR_mission_minutes!L$2:L$43,MATCH($A166,SR_mission_minutes!$A$2:$A$43)),"-")</f>
        <v>33739.333333333336</v>
      </c>
      <c r="M166" s="116">
        <f>IFERROR(INDEX(lifespans_all!M$80:M$126,MATCH($A166,lifespans_all!$A$80:$A$126,0))*INDEX(SR_mission_minutes!M$2:M$43,MATCH($A166,SR_mission_minutes!$A$2:$A$43)),"-")</f>
        <v>33739.333333333336</v>
      </c>
      <c r="N166" s="116">
        <f>IFERROR(INDEX(lifespans_all!N$80:N$126,MATCH($A166,lifespans_all!$A$80:$A$126,0))*INDEX(SR_mission_minutes!N$2:N$43,MATCH($A166,SR_mission_minutes!$A$2:$A$43)),"-")</f>
        <v>33739.333333333336</v>
      </c>
      <c r="O166" s="116">
        <f>IFERROR(INDEX(lifespans_all!O$80:O$126,MATCH($A166,lifespans_all!$A$80:$A$126,0))*INDEX(SR_mission_minutes!O$2:O$43,MATCH($A166,SR_mission_minutes!$A$2:$A$43)),"-")</f>
        <v>33739.333333333336</v>
      </c>
      <c r="P166" s="116">
        <f>IFERROR(INDEX(lifespans_all!P$80:P$126,MATCH($A166,lifespans_all!$A$80:$A$126,0))*INDEX(SR_mission_minutes!P$2:P$43,MATCH($A166,SR_mission_minutes!$A$2:$A$43)),"-")</f>
        <v>33739.333333333336</v>
      </c>
      <c r="Q166" s="116">
        <f>IFERROR(INDEX(lifespans_all!Q$80:Q$126,MATCH($A166,lifespans_all!$A$80:$A$126,0))*INDEX(SR_mission_minutes!Q$2:Q$43,MATCH($A166,SR_mission_minutes!$A$2:$A$43)),"-")</f>
        <v>33739.333333333336</v>
      </c>
      <c r="R166" s="116">
        <f>IFERROR(INDEX(lifespans_all!R$80:R$126,MATCH($A166,lifespans_all!$A$80:$A$126,0))*INDEX(SR_mission_minutes!R$2:R$43,MATCH($A166,SR_mission_minutes!$A$2:$A$43)),"-")</f>
        <v>33739.333333333336</v>
      </c>
      <c r="S166" s="116">
        <f>IFERROR(INDEX(lifespans_all!S$80:S$126,MATCH($A166,lifespans_all!$A$80:$A$126,0))*INDEX(SR_mission_minutes!S$2:S$43,MATCH($A166,SR_mission_minutes!$A$2:$A$43)),"-")</f>
        <v>33739.333333333336</v>
      </c>
      <c r="T166" s="116">
        <f>IFERROR(INDEX(lifespans_all!T$80:T$126,MATCH($A166,lifespans_all!$A$80:$A$126,0))*INDEX(SR_mission_minutes!T$2:T$43,MATCH($A166,SR_mission_minutes!$A$2:$A$43)),"-")</f>
        <v>33739.333333333336</v>
      </c>
      <c r="U166" s="116">
        <f>IFERROR(INDEX(lifespans_all!U$80:U$126,MATCH($A166,lifespans_all!$A$80:$A$126,0))*INDEX(SR_mission_minutes!U$2:U$43,MATCH($A166,SR_mission_minutes!$A$2:$A$43)),"-")</f>
        <v>33739.333333333336</v>
      </c>
      <c r="V166" s="116">
        <f>IFERROR(INDEX(lifespans_all!V$80:V$126,MATCH($A166,lifespans_all!$A$80:$A$126,0))*INDEX(SR_mission_minutes!V$2:V$43,MATCH($A166,SR_mission_minutes!$A$2:$A$43)),"-")</f>
        <v>33739.333333333336</v>
      </c>
      <c r="W166" s="116">
        <f>IFERROR(INDEX(lifespans_all!W$80:W$126,MATCH($A166,lifespans_all!$A$80:$A$126,0))*INDEX(SR_mission_minutes!W$2:W$43,MATCH($A166,SR_mission_minutes!$A$2:$A$43)),"-")</f>
        <v>33739.333333333336</v>
      </c>
    </row>
    <row r="167" spans="1:23" x14ac:dyDescent="0.25">
      <c r="A167" s="44" t="s">
        <v>76</v>
      </c>
      <c r="B167" s="44" t="s">
        <v>57</v>
      </c>
      <c r="C167" s="122"/>
      <c r="D167" s="116">
        <f>IFERROR(INDEX(lifespans_all!D$158:D$212,MATCH($A167,lifespans_all!$A$158:$A$212,0))*INDEX(SR_mission_minutes!D$2:D$43,MATCH($A167,SR_mission_minutes!$A$2:$A$43)),"-")</f>
        <v>2294</v>
      </c>
      <c r="E167" s="116">
        <f>IFERROR(INDEX(lifespans_all!E$80:E$126,MATCH($A167,lifespans_all!$A$80:$A$126,0))*INDEX(SR_mission_minutes!E$2:E$43,MATCH($A167,SR_mission_minutes!$A$2:$A$43)),"-")</f>
        <v>2294</v>
      </c>
      <c r="F167" s="116">
        <f>IFERROR(INDEX(lifespans_all!F$80:F$126,MATCH($A167,lifespans_all!$A$80:$A$126,0))*INDEX(SR_mission_minutes!F$2:F$43,MATCH($A167,SR_mission_minutes!$A$2:$A$43)),"-")</f>
        <v>2294</v>
      </c>
      <c r="G167" s="116">
        <f>IFERROR(INDEX(lifespans_all!G$80:G$126,MATCH($A167,lifespans_all!$A$80:$A$126,0))*INDEX(SR_mission_minutes!G$2:G$43,MATCH($A167,SR_mission_minutes!$A$2:$A$43)),"-")</f>
        <v>2294</v>
      </c>
      <c r="H167" s="116">
        <f>IFERROR(INDEX(lifespans_all!H$80:H$126,MATCH($A167,lifespans_all!$A$80:$A$126,0))*INDEX(SR_mission_minutes!H$2:H$43,MATCH($A167,SR_mission_minutes!$A$2:$A$43)),"-")</f>
        <v>2294</v>
      </c>
      <c r="I167" s="116">
        <f>IFERROR(INDEX(lifespans_all!I$80:I$126,MATCH($A167,lifespans_all!$A$80:$A$126,0))*INDEX(SR_mission_minutes!I$2:I$43,MATCH($A167,SR_mission_minutes!$A$2:$A$43)),"-")</f>
        <v>2294</v>
      </c>
      <c r="J167" s="116">
        <f>IFERROR(INDEX(lifespans_all!J$80:J$126,MATCH($A167,lifespans_all!$A$80:$A$126,0))*INDEX(SR_mission_minutes!J$2:J$43,MATCH($A167,SR_mission_minutes!$A$2:$A$43)),"-")</f>
        <v>2294</v>
      </c>
      <c r="K167" s="116">
        <f>IFERROR(INDEX(lifespans_all!K$80:K$126,MATCH($A167,lifespans_all!$A$80:$A$126,0))*INDEX(SR_mission_minutes!K$2:K$43,MATCH($A167,SR_mission_minutes!$A$2:$A$43)),"-")</f>
        <v>2294</v>
      </c>
      <c r="L167" s="116">
        <f>IFERROR(INDEX(lifespans_all!L$80:L$126,MATCH($A167,lifespans_all!$A$80:$A$126,0))*INDEX(SR_mission_minutes!L$2:L$43,MATCH($A167,SR_mission_minutes!$A$2:$A$43)),"-")</f>
        <v>2294</v>
      </c>
      <c r="M167" s="116">
        <f>IFERROR(INDEX(lifespans_all!M$80:M$126,MATCH($A167,lifespans_all!$A$80:$A$126,0))*INDEX(SR_mission_minutes!M$2:M$43,MATCH($A167,SR_mission_minutes!$A$2:$A$43)),"-")</f>
        <v>2294</v>
      </c>
      <c r="N167" s="116">
        <f>IFERROR(INDEX(lifespans_all!N$80:N$126,MATCH($A167,lifespans_all!$A$80:$A$126,0))*INDEX(SR_mission_minutes!N$2:N$43,MATCH($A167,SR_mission_minutes!$A$2:$A$43)),"-")</f>
        <v>2294</v>
      </c>
      <c r="O167" s="116">
        <f>IFERROR(INDEX(lifespans_all!O$80:O$126,MATCH($A167,lifespans_all!$A$80:$A$126,0))*INDEX(SR_mission_minutes!O$2:O$43,MATCH($A167,SR_mission_minutes!$A$2:$A$43)),"-")</f>
        <v>2294</v>
      </c>
      <c r="P167" s="116">
        <f>IFERROR(INDEX(lifespans_all!P$80:P$126,MATCH($A167,lifespans_all!$A$80:$A$126,0))*INDEX(SR_mission_minutes!P$2:P$43,MATCH($A167,SR_mission_minutes!$A$2:$A$43)),"-")</f>
        <v>2294</v>
      </c>
      <c r="Q167" s="116">
        <f>IFERROR(INDEX(lifespans_all!Q$80:Q$126,MATCH($A167,lifespans_all!$A$80:$A$126,0))*INDEX(SR_mission_minutes!Q$2:Q$43,MATCH($A167,SR_mission_minutes!$A$2:$A$43)),"-")</f>
        <v>2294</v>
      </c>
      <c r="R167" s="116">
        <f>IFERROR(INDEX(lifespans_all!R$80:R$126,MATCH($A167,lifespans_all!$A$80:$A$126,0))*INDEX(SR_mission_minutes!R$2:R$43,MATCH($A167,SR_mission_minutes!$A$2:$A$43)),"-")</f>
        <v>2294</v>
      </c>
      <c r="S167" s="116">
        <f>IFERROR(INDEX(lifespans_all!S$80:S$126,MATCH($A167,lifespans_all!$A$80:$A$126,0))*INDEX(SR_mission_minutes!S$2:S$43,MATCH($A167,SR_mission_minutes!$A$2:$A$43)),"-")</f>
        <v>2294</v>
      </c>
      <c r="T167" s="116">
        <f>IFERROR(INDEX(lifespans_all!T$80:T$126,MATCH($A167,lifespans_all!$A$80:$A$126,0))*INDEX(SR_mission_minutes!T$2:T$43,MATCH($A167,SR_mission_minutes!$A$2:$A$43)),"-")</f>
        <v>2294</v>
      </c>
      <c r="U167" s="116">
        <f>IFERROR(INDEX(lifespans_all!U$80:U$126,MATCH($A167,lifespans_all!$A$80:$A$126,0))*INDEX(SR_mission_minutes!U$2:U$43,MATCH($A167,SR_mission_minutes!$A$2:$A$43)),"-")</f>
        <v>2294</v>
      </c>
      <c r="V167" s="116">
        <f>IFERROR(INDEX(lifespans_all!V$80:V$126,MATCH($A167,lifespans_all!$A$80:$A$126,0))*INDEX(SR_mission_minutes!V$2:V$43,MATCH($A167,SR_mission_minutes!$A$2:$A$43)),"-")</f>
        <v>2294</v>
      </c>
      <c r="W167" s="116">
        <f>IFERROR(INDEX(lifespans_all!W$80:W$126,MATCH($A167,lifespans_all!$A$80:$A$126,0))*INDEX(SR_mission_minutes!W$2:W$43,MATCH($A167,SR_mission_minutes!$A$2:$A$43)),"-")</f>
        <v>2294</v>
      </c>
    </row>
    <row r="168" spans="1:23" x14ac:dyDescent="0.25">
      <c r="A168" s="44" t="s">
        <v>134</v>
      </c>
      <c r="B168" s="44" t="s">
        <v>55</v>
      </c>
      <c r="C168" s="122"/>
      <c r="D168" s="116" t="str">
        <f>IFERROR(INDEX(lifespans_all!D$158:D$212,MATCH($A168,lifespans_all!$A$158:$A$212,0))*INDEX(SR_mission_minutes!D$2:D$43,MATCH($A168,SR_mission_minutes!$A$2:$A$43)),"-")</f>
        <v>-</v>
      </c>
      <c r="E168" s="116" t="str">
        <f>IFERROR(INDEX(lifespans_all!E$80:E$126,MATCH($A168,lifespans_all!$A$80:$A$126,0))*INDEX(SR_mission_minutes!E$2:E$43,MATCH($A168,SR_mission_minutes!$A$2:$A$43)),"-")</f>
        <v>-</v>
      </c>
      <c r="F168" s="116" t="str">
        <f>IFERROR(INDEX(lifespans_all!F$80:F$126,MATCH($A168,lifespans_all!$A$80:$A$126,0))*INDEX(SR_mission_minutes!F$2:F$43,MATCH($A168,SR_mission_minutes!$A$2:$A$43)),"-")</f>
        <v>-</v>
      </c>
      <c r="G168" s="116" t="str">
        <f>IFERROR(INDEX(lifespans_all!G$80:G$126,MATCH($A168,lifespans_all!$A$80:$A$126,0))*INDEX(SR_mission_minutes!G$2:G$43,MATCH($A168,SR_mission_minutes!$A$2:$A$43)),"-")</f>
        <v>-</v>
      </c>
      <c r="H168" s="116" t="str">
        <f>IFERROR(INDEX(lifespans_all!H$80:H$126,MATCH($A168,lifespans_all!$A$80:$A$126,0))*INDEX(SR_mission_minutes!H$2:H$43,MATCH($A168,SR_mission_minutes!$A$2:$A$43)),"-")</f>
        <v>-</v>
      </c>
      <c r="I168" s="116" t="str">
        <f>IFERROR(INDEX(lifespans_all!I$80:I$126,MATCH($A168,lifespans_all!$A$80:$A$126,0))*INDEX(SR_mission_minutes!I$2:I$43,MATCH($A168,SR_mission_minutes!$A$2:$A$43)),"-")</f>
        <v>-</v>
      </c>
      <c r="J168" s="116" t="str">
        <f>IFERROR(INDEX(lifespans_all!J$80:J$126,MATCH($A168,lifespans_all!$A$80:$A$126,0))*INDEX(SR_mission_minutes!J$2:J$43,MATCH($A168,SR_mission_minutes!$A$2:$A$43)),"-")</f>
        <v>-</v>
      </c>
      <c r="K168" s="116" t="str">
        <f>IFERROR(INDEX(lifespans_all!K$80:K$126,MATCH($A168,lifespans_all!$A$80:$A$126,0))*INDEX(SR_mission_minutes!K$2:K$43,MATCH($A168,SR_mission_minutes!$A$2:$A$43)),"-")</f>
        <v>-</v>
      </c>
      <c r="L168" s="116" t="str">
        <f>IFERROR(INDEX(lifespans_all!L$80:L$126,MATCH($A168,lifespans_all!$A$80:$A$126,0))*INDEX(SR_mission_minutes!L$2:L$43,MATCH($A168,SR_mission_minutes!$A$2:$A$43)),"-")</f>
        <v>-</v>
      </c>
      <c r="M168" s="116" t="str">
        <f>IFERROR(INDEX(lifespans_all!M$80:M$126,MATCH($A168,lifespans_all!$A$80:$A$126,0))*INDEX(SR_mission_minutes!M$2:M$43,MATCH($A168,SR_mission_minutes!$A$2:$A$43)),"-")</f>
        <v>-</v>
      </c>
      <c r="N168" s="116" t="str">
        <f>IFERROR(INDEX(lifespans_all!N$80:N$126,MATCH($A168,lifespans_all!$A$80:$A$126,0))*INDEX(SR_mission_minutes!N$2:N$43,MATCH($A168,SR_mission_minutes!$A$2:$A$43)),"-")</f>
        <v>-</v>
      </c>
      <c r="O168" s="116" t="str">
        <f>IFERROR(INDEX(lifespans_all!O$80:O$126,MATCH($A168,lifespans_all!$A$80:$A$126,0))*INDEX(SR_mission_minutes!O$2:O$43,MATCH($A168,SR_mission_minutes!$A$2:$A$43)),"-")</f>
        <v>-</v>
      </c>
      <c r="P168" s="116" t="str">
        <f>IFERROR(INDEX(lifespans_all!P$80:P$126,MATCH($A168,lifespans_all!$A$80:$A$126,0))*INDEX(SR_mission_minutes!P$2:P$43,MATCH($A168,SR_mission_minutes!$A$2:$A$43)),"-")</f>
        <v>-</v>
      </c>
      <c r="Q168" s="116" t="str">
        <f>IFERROR(INDEX(lifespans_all!Q$80:Q$126,MATCH($A168,lifespans_all!$A$80:$A$126,0))*INDEX(SR_mission_minutes!Q$2:Q$43,MATCH($A168,SR_mission_minutes!$A$2:$A$43)),"-")</f>
        <v>-</v>
      </c>
      <c r="R168" s="116" t="str">
        <f>IFERROR(INDEX(lifespans_all!R$80:R$126,MATCH($A168,lifespans_all!$A$80:$A$126,0))*INDEX(SR_mission_minutes!R$2:R$43,MATCH($A168,SR_mission_minutes!$A$2:$A$43)),"-")</f>
        <v>-</v>
      </c>
      <c r="S168" s="116" t="str">
        <f>IFERROR(INDEX(lifespans_all!S$80:S$126,MATCH($A168,lifespans_all!$A$80:$A$126,0))*INDEX(SR_mission_minutes!S$2:S$43,MATCH($A168,SR_mission_minutes!$A$2:$A$43)),"-")</f>
        <v>-</v>
      </c>
      <c r="T168" s="116" t="str">
        <f>IFERROR(INDEX(lifespans_all!T$80:T$126,MATCH($A168,lifespans_all!$A$80:$A$126,0))*INDEX(SR_mission_minutes!T$2:T$43,MATCH($A168,SR_mission_minutes!$A$2:$A$43)),"-")</f>
        <v>-</v>
      </c>
      <c r="U168" s="116" t="str">
        <f>IFERROR(INDEX(lifespans_all!U$80:U$126,MATCH($A168,lifespans_all!$A$80:$A$126,0))*INDEX(SR_mission_minutes!U$2:U$43,MATCH($A168,SR_mission_minutes!$A$2:$A$43)),"-")</f>
        <v>-</v>
      </c>
      <c r="V168" s="116" t="str">
        <f>IFERROR(INDEX(lifespans_all!V$80:V$126,MATCH($A168,lifespans_all!$A$80:$A$126,0))*INDEX(SR_mission_minutes!V$2:V$43,MATCH($A168,SR_mission_minutes!$A$2:$A$43)),"-")</f>
        <v>-</v>
      </c>
      <c r="W168" s="116" t="str">
        <f>IFERROR(INDEX(lifespans_all!W$80:W$126,MATCH($A168,lifespans_all!$A$80:$A$126,0))*INDEX(SR_mission_minutes!W$2:W$43,MATCH($A168,SR_mission_minutes!$A$2:$A$43)),"-")</f>
        <v>-</v>
      </c>
    </row>
    <row r="169" spans="1:23" x14ac:dyDescent="0.25">
      <c r="A169" s="44" t="s">
        <v>135</v>
      </c>
      <c r="B169" s="44" t="s">
        <v>55</v>
      </c>
      <c r="C169" s="122"/>
      <c r="D169" s="116" t="str">
        <f>IFERROR(INDEX(lifespans_all!D$158:D$212,MATCH($A169,lifespans_all!$A$158:$A$212,0))*INDEX(SR_mission_minutes!D$2:D$43,MATCH($A169,SR_mission_minutes!$A$2:$A$43)),"-")</f>
        <v>-</v>
      </c>
      <c r="E169" s="116" t="str">
        <f>IFERROR(INDEX(lifespans_all!E$80:E$126,MATCH($A169,lifespans_all!$A$80:$A$126,0))*INDEX(SR_mission_minutes!E$2:E$43,MATCH($A169,SR_mission_minutes!$A$2:$A$43)),"-")</f>
        <v>-</v>
      </c>
      <c r="F169" s="116" t="str">
        <f>IFERROR(INDEX(lifespans_all!F$80:F$126,MATCH($A169,lifespans_all!$A$80:$A$126,0))*INDEX(SR_mission_minutes!F$2:F$43,MATCH($A169,SR_mission_minutes!$A$2:$A$43)),"-")</f>
        <v>-</v>
      </c>
      <c r="G169" s="116" t="str">
        <f>IFERROR(INDEX(lifespans_all!G$80:G$126,MATCH($A169,lifespans_all!$A$80:$A$126,0))*INDEX(SR_mission_minutes!G$2:G$43,MATCH($A169,SR_mission_minutes!$A$2:$A$43)),"-")</f>
        <v>-</v>
      </c>
      <c r="H169" s="116" t="str">
        <f>IFERROR(INDEX(lifespans_all!H$80:H$126,MATCH($A169,lifespans_all!$A$80:$A$126,0))*INDEX(SR_mission_minutes!H$2:H$43,MATCH($A169,SR_mission_minutes!$A$2:$A$43)),"-")</f>
        <v>-</v>
      </c>
      <c r="I169" s="116" t="str">
        <f>IFERROR(INDEX(lifespans_all!I$80:I$126,MATCH($A169,lifespans_all!$A$80:$A$126,0))*INDEX(SR_mission_minutes!I$2:I$43,MATCH($A169,SR_mission_minutes!$A$2:$A$43)),"-")</f>
        <v>-</v>
      </c>
      <c r="J169" s="116" t="str">
        <f>IFERROR(INDEX(lifespans_all!J$80:J$126,MATCH($A169,lifespans_all!$A$80:$A$126,0))*INDEX(SR_mission_minutes!J$2:J$43,MATCH($A169,SR_mission_minutes!$A$2:$A$43)),"-")</f>
        <v>-</v>
      </c>
      <c r="K169" s="116" t="str">
        <f>IFERROR(INDEX(lifespans_all!K$80:K$126,MATCH($A169,lifespans_all!$A$80:$A$126,0))*INDEX(SR_mission_minutes!K$2:K$43,MATCH($A169,SR_mission_minutes!$A$2:$A$43)),"-")</f>
        <v>-</v>
      </c>
      <c r="L169" s="116" t="str">
        <f>IFERROR(INDEX(lifespans_all!L$80:L$126,MATCH($A169,lifespans_all!$A$80:$A$126,0))*INDEX(SR_mission_minutes!L$2:L$43,MATCH($A169,SR_mission_minutes!$A$2:$A$43)),"-")</f>
        <v>-</v>
      </c>
      <c r="M169" s="116" t="str">
        <f>IFERROR(INDEX(lifespans_all!M$80:M$126,MATCH($A169,lifespans_all!$A$80:$A$126,0))*INDEX(SR_mission_minutes!M$2:M$43,MATCH($A169,SR_mission_minutes!$A$2:$A$43)),"-")</f>
        <v>-</v>
      </c>
      <c r="N169" s="116" t="str">
        <f>IFERROR(INDEX(lifespans_all!N$80:N$126,MATCH($A169,lifespans_all!$A$80:$A$126,0))*INDEX(SR_mission_minutes!N$2:N$43,MATCH($A169,SR_mission_minutes!$A$2:$A$43)),"-")</f>
        <v>-</v>
      </c>
      <c r="O169" s="116" t="str">
        <f>IFERROR(INDEX(lifespans_all!O$80:O$126,MATCH($A169,lifespans_all!$A$80:$A$126,0))*INDEX(SR_mission_minutes!O$2:O$43,MATCH($A169,SR_mission_minutes!$A$2:$A$43)),"-")</f>
        <v>-</v>
      </c>
      <c r="P169" s="116" t="str">
        <f>IFERROR(INDEX(lifespans_all!P$80:P$126,MATCH($A169,lifespans_all!$A$80:$A$126,0))*INDEX(SR_mission_minutes!P$2:P$43,MATCH($A169,SR_mission_minutes!$A$2:$A$43)),"-")</f>
        <v>-</v>
      </c>
      <c r="Q169" s="116" t="str">
        <f>IFERROR(INDEX(lifespans_all!Q$80:Q$126,MATCH($A169,lifespans_all!$A$80:$A$126,0))*INDEX(SR_mission_minutes!Q$2:Q$43,MATCH($A169,SR_mission_minutes!$A$2:$A$43)),"-")</f>
        <v>-</v>
      </c>
      <c r="R169" s="116" t="str">
        <f>IFERROR(INDEX(lifespans_all!R$80:R$126,MATCH($A169,lifespans_all!$A$80:$A$126,0))*INDEX(SR_mission_minutes!R$2:R$43,MATCH($A169,SR_mission_minutes!$A$2:$A$43)),"-")</f>
        <v>-</v>
      </c>
      <c r="S169" s="116" t="str">
        <f>IFERROR(INDEX(lifespans_all!S$80:S$126,MATCH($A169,lifespans_all!$A$80:$A$126,0))*INDEX(SR_mission_minutes!S$2:S$43,MATCH($A169,SR_mission_minutes!$A$2:$A$43)),"-")</f>
        <v>-</v>
      </c>
      <c r="T169" s="116" t="str">
        <f>IFERROR(INDEX(lifespans_all!T$80:T$126,MATCH($A169,lifespans_all!$A$80:$A$126,0))*INDEX(SR_mission_minutes!T$2:T$43,MATCH($A169,SR_mission_minutes!$A$2:$A$43)),"-")</f>
        <v>-</v>
      </c>
      <c r="U169" s="116" t="str">
        <f>IFERROR(INDEX(lifespans_all!U$80:U$126,MATCH($A169,lifespans_all!$A$80:$A$126,0))*INDEX(SR_mission_minutes!U$2:U$43,MATCH($A169,SR_mission_minutes!$A$2:$A$43)),"-")</f>
        <v>-</v>
      </c>
      <c r="V169" s="116" t="str">
        <f>IFERROR(INDEX(lifespans_all!V$80:V$126,MATCH($A169,lifespans_all!$A$80:$A$126,0))*INDEX(SR_mission_minutes!V$2:V$43,MATCH($A169,SR_mission_minutes!$A$2:$A$43)),"-")</f>
        <v>-</v>
      </c>
      <c r="W169" s="116" t="str">
        <f>IFERROR(INDEX(lifespans_all!W$80:W$126,MATCH($A169,lifespans_all!$A$80:$A$126,0))*INDEX(SR_mission_minutes!W$2:W$43,MATCH($A169,SR_mission_minutes!$A$2:$A$43)),"-")</f>
        <v>-</v>
      </c>
    </row>
    <row r="170" spans="1:23" x14ac:dyDescent="0.25">
      <c r="A170" s="44" t="s">
        <v>136</v>
      </c>
      <c r="B170" s="44" t="s">
        <v>55</v>
      </c>
      <c r="C170" s="122"/>
      <c r="D170" s="116" t="str">
        <f>IFERROR(INDEX(lifespans_all!D$158:D$212,MATCH($A170,lifespans_all!$A$158:$A$212,0))*INDEX(SR_mission_minutes!D$2:D$43,MATCH($A170,SR_mission_minutes!$A$2:$A$43)),"-")</f>
        <v>-</v>
      </c>
      <c r="E170" s="116" t="str">
        <f>IFERROR(INDEX(lifespans_all!E$80:E$126,MATCH($A170,lifespans_all!$A$80:$A$126,0))*INDEX(SR_mission_minutes!E$2:E$43,MATCH($A170,SR_mission_minutes!$A$2:$A$43)),"-")</f>
        <v>-</v>
      </c>
      <c r="F170" s="116" t="str">
        <f>IFERROR(INDEX(lifespans_all!F$80:F$126,MATCH($A170,lifespans_all!$A$80:$A$126,0))*INDEX(SR_mission_minutes!F$2:F$43,MATCH($A170,SR_mission_minutes!$A$2:$A$43)),"-")</f>
        <v>-</v>
      </c>
      <c r="G170" s="116" t="str">
        <f>IFERROR(INDEX(lifespans_all!G$80:G$126,MATCH($A170,lifespans_all!$A$80:$A$126,0))*INDEX(SR_mission_minutes!G$2:G$43,MATCH($A170,SR_mission_minutes!$A$2:$A$43)),"-")</f>
        <v>-</v>
      </c>
      <c r="H170" s="116" t="str">
        <f>IFERROR(INDEX(lifespans_all!H$80:H$126,MATCH($A170,lifespans_all!$A$80:$A$126,0))*INDEX(SR_mission_minutes!H$2:H$43,MATCH($A170,SR_mission_minutes!$A$2:$A$43)),"-")</f>
        <v>-</v>
      </c>
      <c r="I170" s="116" t="str">
        <f>IFERROR(INDEX(lifespans_all!I$80:I$126,MATCH($A170,lifespans_all!$A$80:$A$126,0))*INDEX(SR_mission_minutes!I$2:I$43,MATCH($A170,SR_mission_minutes!$A$2:$A$43)),"-")</f>
        <v>-</v>
      </c>
      <c r="J170" s="116" t="str">
        <f>IFERROR(INDEX(lifespans_all!J$80:J$126,MATCH($A170,lifespans_all!$A$80:$A$126,0))*INDEX(SR_mission_minutes!J$2:J$43,MATCH($A170,SR_mission_minutes!$A$2:$A$43)),"-")</f>
        <v>-</v>
      </c>
      <c r="K170" s="116" t="str">
        <f>IFERROR(INDEX(lifespans_all!K$80:K$126,MATCH($A170,lifespans_all!$A$80:$A$126,0))*INDEX(SR_mission_minutes!K$2:K$43,MATCH($A170,SR_mission_minutes!$A$2:$A$43)),"-")</f>
        <v>-</v>
      </c>
      <c r="L170" s="116" t="str">
        <f>IFERROR(INDEX(lifespans_all!L$80:L$126,MATCH($A170,lifespans_all!$A$80:$A$126,0))*INDEX(SR_mission_minutes!L$2:L$43,MATCH($A170,SR_mission_minutes!$A$2:$A$43)),"-")</f>
        <v>-</v>
      </c>
      <c r="M170" s="116" t="str">
        <f>IFERROR(INDEX(lifespans_all!M$80:M$126,MATCH($A170,lifespans_all!$A$80:$A$126,0))*INDEX(SR_mission_minutes!M$2:M$43,MATCH($A170,SR_mission_minutes!$A$2:$A$43)),"-")</f>
        <v>-</v>
      </c>
      <c r="N170" s="116" t="str">
        <f>IFERROR(INDEX(lifespans_all!N$80:N$126,MATCH($A170,lifespans_all!$A$80:$A$126,0))*INDEX(SR_mission_minutes!N$2:N$43,MATCH($A170,SR_mission_minutes!$A$2:$A$43)),"-")</f>
        <v>-</v>
      </c>
      <c r="O170" s="116" t="str">
        <f>IFERROR(INDEX(lifespans_all!O$80:O$126,MATCH($A170,lifespans_all!$A$80:$A$126,0))*INDEX(SR_mission_minutes!O$2:O$43,MATCH($A170,SR_mission_minutes!$A$2:$A$43)),"-")</f>
        <v>-</v>
      </c>
      <c r="P170" s="116" t="str">
        <f>IFERROR(INDEX(lifespans_all!P$80:P$126,MATCH($A170,lifespans_all!$A$80:$A$126,0))*INDEX(SR_mission_minutes!P$2:P$43,MATCH($A170,SR_mission_minutes!$A$2:$A$43)),"-")</f>
        <v>-</v>
      </c>
      <c r="Q170" s="116" t="str">
        <f>IFERROR(INDEX(lifespans_all!Q$80:Q$126,MATCH($A170,lifespans_all!$A$80:$A$126,0))*INDEX(SR_mission_minutes!Q$2:Q$43,MATCH($A170,SR_mission_minutes!$A$2:$A$43)),"-")</f>
        <v>-</v>
      </c>
      <c r="R170" s="116" t="str">
        <f>IFERROR(INDEX(lifespans_all!R$80:R$126,MATCH($A170,lifespans_all!$A$80:$A$126,0))*INDEX(SR_mission_minutes!R$2:R$43,MATCH($A170,SR_mission_minutes!$A$2:$A$43)),"-")</f>
        <v>-</v>
      </c>
      <c r="S170" s="116" t="str">
        <f>IFERROR(INDEX(lifespans_all!S$80:S$126,MATCH($A170,lifespans_all!$A$80:$A$126,0))*INDEX(SR_mission_minutes!S$2:S$43,MATCH($A170,SR_mission_minutes!$A$2:$A$43)),"-")</f>
        <v>-</v>
      </c>
      <c r="T170" s="116" t="str">
        <f>IFERROR(INDEX(lifespans_all!T$80:T$126,MATCH($A170,lifespans_all!$A$80:$A$126,0))*INDEX(SR_mission_minutes!T$2:T$43,MATCH($A170,SR_mission_minutes!$A$2:$A$43)),"-")</f>
        <v>-</v>
      </c>
      <c r="U170" s="116" t="str">
        <f>IFERROR(INDEX(lifespans_all!U$80:U$126,MATCH($A170,lifespans_all!$A$80:$A$126,0))*INDEX(SR_mission_minutes!U$2:U$43,MATCH($A170,SR_mission_minutes!$A$2:$A$43)),"-")</f>
        <v>-</v>
      </c>
      <c r="V170" s="116" t="str">
        <f>IFERROR(INDEX(lifespans_all!V$80:V$126,MATCH($A170,lifespans_all!$A$80:$A$126,0))*INDEX(SR_mission_minutes!V$2:V$43,MATCH($A170,SR_mission_minutes!$A$2:$A$43)),"-")</f>
        <v>-</v>
      </c>
      <c r="W170" s="116" t="str">
        <f>IFERROR(INDEX(lifespans_all!W$80:W$126,MATCH($A170,lifespans_all!$A$80:$A$126,0))*INDEX(SR_mission_minutes!W$2:W$43,MATCH($A170,SR_mission_minutes!$A$2:$A$43)),"-")</f>
        <v>-</v>
      </c>
    </row>
    <row r="171" spans="1:23" x14ac:dyDescent="0.25">
      <c r="A171" s="44" t="s">
        <v>137</v>
      </c>
      <c r="B171" s="44" t="s">
        <v>55</v>
      </c>
      <c r="C171" s="122"/>
      <c r="D171" s="116" t="str">
        <f>IFERROR(INDEX(lifespans_all!D$158:D$212,MATCH($A171,lifespans_all!$A$158:$A$212,0))*INDEX(SR_mission_minutes!D$2:D$43,MATCH($A171,SR_mission_minutes!$A$2:$A$43)),"-")</f>
        <v>-</v>
      </c>
      <c r="E171" s="116" t="str">
        <f>IFERROR(INDEX(lifespans_all!E$80:E$126,MATCH($A171,lifespans_all!$A$80:$A$126,0))*INDEX(SR_mission_minutes!E$2:E$43,MATCH($A171,SR_mission_minutes!$A$2:$A$43)),"-")</f>
        <v>-</v>
      </c>
      <c r="F171" s="116" t="str">
        <f>IFERROR(INDEX(lifespans_all!F$80:F$126,MATCH($A171,lifespans_all!$A$80:$A$126,0))*INDEX(SR_mission_minutes!F$2:F$43,MATCH($A171,SR_mission_minutes!$A$2:$A$43)),"-")</f>
        <v>-</v>
      </c>
      <c r="G171" s="116" t="str">
        <f>IFERROR(INDEX(lifespans_all!G$80:G$126,MATCH($A171,lifespans_all!$A$80:$A$126,0))*INDEX(SR_mission_minutes!G$2:G$43,MATCH($A171,SR_mission_minutes!$A$2:$A$43)),"-")</f>
        <v>-</v>
      </c>
      <c r="H171" s="116" t="str">
        <f>IFERROR(INDEX(lifespans_all!H$80:H$126,MATCH($A171,lifespans_all!$A$80:$A$126,0))*INDEX(SR_mission_minutes!H$2:H$43,MATCH($A171,SR_mission_minutes!$A$2:$A$43)),"-")</f>
        <v>-</v>
      </c>
      <c r="I171" s="116" t="str">
        <f>IFERROR(INDEX(lifespans_all!I$80:I$126,MATCH($A171,lifespans_all!$A$80:$A$126,0))*INDEX(SR_mission_minutes!I$2:I$43,MATCH($A171,SR_mission_minutes!$A$2:$A$43)),"-")</f>
        <v>-</v>
      </c>
      <c r="J171" s="116" t="str">
        <f>IFERROR(INDEX(lifespans_all!J$80:J$126,MATCH($A171,lifespans_all!$A$80:$A$126,0))*INDEX(SR_mission_minutes!J$2:J$43,MATCH($A171,SR_mission_minutes!$A$2:$A$43)),"-")</f>
        <v>-</v>
      </c>
      <c r="K171" s="116" t="str">
        <f>IFERROR(INDEX(lifespans_all!K$80:K$126,MATCH($A171,lifespans_all!$A$80:$A$126,0))*INDEX(SR_mission_minutes!K$2:K$43,MATCH($A171,SR_mission_minutes!$A$2:$A$43)),"-")</f>
        <v>-</v>
      </c>
      <c r="L171" s="116" t="str">
        <f>IFERROR(INDEX(lifespans_all!L$80:L$126,MATCH($A171,lifespans_all!$A$80:$A$126,0))*INDEX(SR_mission_minutes!L$2:L$43,MATCH($A171,SR_mission_minutes!$A$2:$A$43)),"-")</f>
        <v>-</v>
      </c>
      <c r="M171" s="116" t="str">
        <f>IFERROR(INDEX(lifespans_all!M$80:M$126,MATCH($A171,lifespans_all!$A$80:$A$126,0))*INDEX(SR_mission_minutes!M$2:M$43,MATCH($A171,SR_mission_minutes!$A$2:$A$43)),"-")</f>
        <v>-</v>
      </c>
      <c r="N171" s="116" t="str">
        <f>IFERROR(INDEX(lifespans_all!N$80:N$126,MATCH($A171,lifespans_all!$A$80:$A$126,0))*INDEX(SR_mission_minutes!N$2:N$43,MATCH($A171,SR_mission_minutes!$A$2:$A$43)),"-")</f>
        <v>-</v>
      </c>
      <c r="O171" s="116" t="str">
        <f>IFERROR(INDEX(lifespans_all!O$80:O$126,MATCH($A171,lifespans_all!$A$80:$A$126,0))*INDEX(SR_mission_minutes!O$2:O$43,MATCH($A171,SR_mission_minutes!$A$2:$A$43)),"-")</f>
        <v>-</v>
      </c>
      <c r="P171" s="116" t="str">
        <f>IFERROR(INDEX(lifespans_all!P$80:P$126,MATCH($A171,lifespans_all!$A$80:$A$126,0))*INDEX(SR_mission_minutes!P$2:P$43,MATCH($A171,SR_mission_minutes!$A$2:$A$43)),"-")</f>
        <v>-</v>
      </c>
      <c r="Q171" s="116" t="str">
        <f>IFERROR(INDEX(lifespans_all!Q$80:Q$126,MATCH($A171,lifespans_all!$A$80:$A$126,0))*INDEX(SR_mission_minutes!Q$2:Q$43,MATCH($A171,SR_mission_minutes!$A$2:$A$43)),"-")</f>
        <v>-</v>
      </c>
      <c r="R171" s="116" t="str">
        <f>IFERROR(INDEX(lifespans_all!R$80:R$126,MATCH($A171,lifespans_all!$A$80:$A$126,0))*INDEX(SR_mission_minutes!R$2:R$43,MATCH($A171,SR_mission_minutes!$A$2:$A$43)),"-")</f>
        <v>-</v>
      </c>
      <c r="S171" s="116" t="str">
        <f>IFERROR(INDEX(lifespans_all!S$80:S$126,MATCH($A171,lifespans_all!$A$80:$A$126,0))*INDEX(SR_mission_minutes!S$2:S$43,MATCH($A171,SR_mission_minutes!$A$2:$A$43)),"-")</f>
        <v>-</v>
      </c>
      <c r="T171" s="116" t="str">
        <f>IFERROR(INDEX(lifespans_all!T$80:T$126,MATCH($A171,lifespans_all!$A$80:$A$126,0))*INDEX(SR_mission_minutes!T$2:T$43,MATCH($A171,SR_mission_minutes!$A$2:$A$43)),"-")</f>
        <v>-</v>
      </c>
      <c r="U171" s="116" t="str">
        <f>IFERROR(INDEX(lifespans_all!U$80:U$126,MATCH($A171,lifespans_all!$A$80:$A$126,0))*INDEX(SR_mission_minutes!U$2:U$43,MATCH($A171,SR_mission_minutes!$A$2:$A$43)),"-")</f>
        <v>-</v>
      </c>
      <c r="V171" s="116" t="str">
        <f>IFERROR(INDEX(lifespans_all!V$80:V$126,MATCH($A171,lifespans_all!$A$80:$A$126,0))*INDEX(SR_mission_minutes!V$2:V$43,MATCH($A171,SR_mission_minutes!$A$2:$A$43)),"-")</f>
        <v>-</v>
      </c>
      <c r="W171" s="116" t="str">
        <f>IFERROR(INDEX(lifespans_all!W$80:W$126,MATCH($A171,lifespans_all!$A$80:$A$126,0))*INDEX(SR_mission_minutes!W$2:W$43,MATCH($A171,SR_mission_minutes!$A$2:$A$43)),"-")</f>
        <v>-</v>
      </c>
    </row>
    <row r="172" spans="1:23" x14ac:dyDescent="0.25">
      <c r="A172" s="44" t="s">
        <v>42</v>
      </c>
      <c r="B172" s="44" t="s">
        <v>60</v>
      </c>
      <c r="C172" s="122"/>
      <c r="D172" s="116">
        <f>IFERROR(INDEX(lifespans_all!D$158:D$212,MATCH($A172,lifespans_all!$A$158:$A$212,0))*INDEX(SR_mission_minutes!D$2:D$43,MATCH($A172,SR_mission_minutes!$A$2:$A$43)),"-")</f>
        <v>33739.333333333336</v>
      </c>
      <c r="E172" s="116">
        <f>IFERROR(INDEX(lifespans_all!E$80:E$126,MATCH($A172,lifespans_all!$A$80:$A$126,0))*INDEX(SR_mission_minutes!E$2:E$43,MATCH($A172,SR_mission_minutes!$A$2:$A$43)),"-")</f>
        <v>0</v>
      </c>
      <c r="F172" s="116">
        <f>IFERROR(INDEX(lifespans_all!F$80:F$126,MATCH($A172,lifespans_all!$A$80:$A$126,0))*INDEX(SR_mission_minutes!F$2:F$43,MATCH($A172,SR_mission_minutes!$A$2:$A$43)),"-")</f>
        <v>0</v>
      </c>
      <c r="G172" s="116">
        <f>IFERROR(INDEX(lifespans_all!G$80:G$126,MATCH($A172,lifespans_all!$A$80:$A$126,0))*INDEX(SR_mission_minutes!G$2:G$43,MATCH($A172,SR_mission_minutes!$A$2:$A$43)),"-")</f>
        <v>0</v>
      </c>
      <c r="H172" s="116">
        <f>IFERROR(INDEX(lifespans_all!H$80:H$126,MATCH($A172,lifespans_all!$A$80:$A$126,0))*INDEX(SR_mission_minutes!H$2:H$43,MATCH($A172,SR_mission_minutes!$A$2:$A$43)),"-")</f>
        <v>0</v>
      </c>
      <c r="I172" s="116">
        <f>IFERROR(INDEX(lifespans_all!I$80:I$126,MATCH($A172,lifespans_all!$A$80:$A$126,0))*INDEX(SR_mission_minutes!I$2:I$43,MATCH($A172,SR_mission_minutes!$A$2:$A$43)),"-")</f>
        <v>0</v>
      </c>
      <c r="J172" s="116">
        <f>IFERROR(INDEX(lifespans_all!J$80:J$126,MATCH($A172,lifespans_all!$A$80:$A$126,0))*INDEX(SR_mission_minutes!J$2:J$43,MATCH($A172,SR_mission_minutes!$A$2:$A$43)),"-")</f>
        <v>0</v>
      </c>
      <c r="K172" s="116">
        <f>IFERROR(INDEX(lifespans_all!K$80:K$126,MATCH($A172,lifespans_all!$A$80:$A$126,0))*INDEX(SR_mission_minutes!K$2:K$43,MATCH($A172,SR_mission_minutes!$A$2:$A$43)),"-")</f>
        <v>0</v>
      </c>
      <c r="L172" s="116">
        <f>IFERROR(INDEX(lifespans_all!L$80:L$126,MATCH($A172,lifespans_all!$A$80:$A$126,0))*INDEX(SR_mission_minutes!L$2:L$43,MATCH($A172,SR_mission_minutes!$A$2:$A$43)),"-")</f>
        <v>0</v>
      </c>
      <c r="M172" s="116">
        <f>IFERROR(INDEX(lifespans_all!M$80:M$126,MATCH($A172,lifespans_all!$A$80:$A$126,0))*INDEX(SR_mission_minutes!M$2:M$43,MATCH($A172,SR_mission_minutes!$A$2:$A$43)),"-")</f>
        <v>0</v>
      </c>
      <c r="N172" s="116">
        <f>IFERROR(INDEX(lifespans_all!N$80:N$126,MATCH($A172,lifespans_all!$A$80:$A$126,0))*INDEX(SR_mission_minutes!N$2:N$43,MATCH($A172,SR_mission_minutes!$A$2:$A$43)),"-")</f>
        <v>0</v>
      </c>
      <c r="O172" s="116">
        <f>IFERROR(INDEX(lifespans_all!O$80:O$126,MATCH($A172,lifespans_all!$A$80:$A$126,0))*INDEX(SR_mission_minutes!O$2:O$43,MATCH($A172,SR_mission_minutes!$A$2:$A$43)),"-")</f>
        <v>0</v>
      </c>
      <c r="P172" s="116">
        <f>IFERROR(INDEX(lifespans_all!P$80:P$126,MATCH($A172,lifespans_all!$A$80:$A$126,0))*INDEX(SR_mission_minutes!P$2:P$43,MATCH($A172,SR_mission_minutes!$A$2:$A$43)),"-")</f>
        <v>0</v>
      </c>
      <c r="Q172" s="116">
        <f>IFERROR(INDEX(lifespans_all!Q$80:Q$126,MATCH($A172,lifespans_all!$A$80:$A$126,0))*INDEX(SR_mission_minutes!Q$2:Q$43,MATCH($A172,SR_mission_minutes!$A$2:$A$43)),"-")</f>
        <v>0</v>
      </c>
      <c r="R172" s="116">
        <f>IFERROR(INDEX(lifespans_all!R$80:R$126,MATCH($A172,lifespans_all!$A$80:$A$126,0))*INDEX(SR_mission_minutes!R$2:R$43,MATCH($A172,SR_mission_minutes!$A$2:$A$43)),"-")</f>
        <v>0</v>
      </c>
      <c r="S172" s="116">
        <f>IFERROR(INDEX(lifespans_all!S$80:S$126,MATCH($A172,lifespans_all!$A$80:$A$126,0))*INDEX(SR_mission_minutes!S$2:S$43,MATCH($A172,SR_mission_minutes!$A$2:$A$43)),"-")</f>
        <v>0</v>
      </c>
      <c r="T172" s="116">
        <f>IFERROR(INDEX(lifespans_all!T$80:T$126,MATCH($A172,lifespans_all!$A$80:$A$126,0))*INDEX(SR_mission_minutes!T$2:T$43,MATCH($A172,SR_mission_minutes!$A$2:$A$43)),"-")</f>
        <v>0</v>
      </c>
      <c r="U172" s="116">
        <f>IFERROR(INDEX(lifespans_all!U$80:U$126,MATCH($A172,lifespans_all!$A$80:$A$126,0))*INDEX(SR_mission_minutes!U$2:U$43,MATCH($A172,SR_mission_minutes!$A$2:$A$43)),"-")</f>
        <v>0</v>
      </c>
      <c r="V172" s="116">
        <f>IFERROR(INDEX(lifespans_all!V$80:V$126,MATCH($A172,lifespans_all!$A$80:$A$126,0))*INDEX(SR_mission_minutes!V$2:V$43,MATCH($A172,SR_mission_minutes!$A$2:$A$43)),"-")</f>
        <v>0</v>
      </c>
      <c r="W172" s="116">
        <f>IFERROR(INDEX(lifespans_all!W$80:W$126,MATCH($A172,lifespans_all!$A$80:$A$126,0))*INDEX(SR_mission_minutes!W$2:W$43,MATCH($A172,SR_mission_minutes!$A$2:$A$43)),"-")</f>
        <v>0</v>
      </c>
    </row>
    <row r="173" spans="1:23" x14ac:dyDescent="0.25">
      <c r="A173" s="44" t="s">
        <v>43</v>
      </c>
      <c r="B173" s="44" t="s">
        <v>56</v>
      </c>
      <c r="C173" s="122"/>
      <c r="D173" s="116">
        <f>IFERROR(INDEX(lifespans_all!D$158:D$212,MATCH($A173,lifespans_all!$A$158:$A$212,0))*INDEX(SR_mission_minutes!D$2:D$43,MATCH($A173,SR_mission_minutes!$A$2:$A$43)),"-")</f>
        <v>66700.388888888891</v>
      </c>
      <c r="E173" s="116">
        <f>IFERROR(INDEX(lifespans_all!E$80:E$126,MATCH($A173,lifespans_all!$A$80:$A$126,0))*INDEX(SR_mission_minutes!E$2:E$43,MATCH($A173,SR_mission_minutes!$A$2:$A$43)),"-")</f>
        <v>0</v>
      </c>
      <c r="F173" s="116">
        <f>IFERROR(INDEX(lifespans_all!F$80:F$126,MATCH($A173,lifespans_all!$A$80:$A$126,0))*INDEX(SR_mission_minutes!F$2:F$43,MATCH($A173,SR_mission_minutes!$A$2:$A$43)),"-")</f>
        <v>0</v>
      </c>
      <c r="G173" s="116">
        <f>IFERROR(INDEX(lifespans_all!G$80:G$126,MATCH($A173,lifespans_all!$A$80:$A$126,0))*INDEX(SR_mission_minutes!G$2:G$43,MATCH($A173,SR_mission_minutes!$A$2:$A$43)),"-")</f>
        <v>0</v>
      </c>
      <c r="H173" s="116">
        <f>IFERROR(INDEX(lifespans_all!H$80:H$126,MATCH($A173,lifespans_all!$A$80:$A$126,0))*INDEX(SR_mission_minutes!H$2:H$43,MATCH($A173,SR_mission_minutes!$A$2:$A$43)),"-")</f>
        <v>0</v>
      </c>
      <c r="I173" s="116">
        <f>IFERROR(INDEX(lifespans_all!I$80:I$126,MATCH($A173,lifespans_all!$A$80:$A$126,0))*INDEX(SR_mission_minutes!I$2:I$43,MATCH($A173,SR_mission_minutes!$A$2:$A$43)),"-")</f>
        <v>0</v>
      </c>
      <c r="J173" s="116">
        <f>IFERROR(INDEX(lifespans_all!J$80:J$126,MATCH($A173,lifespans_all!$A$80:$A$126,0))*INDEX(SR_mission_minutes!J$2:J$43,MATCH($A173,SR_mission_minutes!$A$2:$A$43)),"-")</f>
        <v>0</v>
      </c>
      <c r="K173" s="116">
        <f>IFERROR(INDEX(lifespans_all!K$80:K$126,MATCH($A173,lifespans_all!$A$80:$A$126,0))*INDEX(SR_mission_minutes!K$2:K$43,MATCH($A173,SR_mission_minutes!$A$2:$A$43)),"-")</f>
        <v>0</v>
      </c>
      <c r="L173" s="116">
        <f>IFERROR(INDEX(lifespans_all!L$80:L$126,MATCH($A173,lifespans_all!$A$80:$A$126,0))*INDEX(SR_mission_minutes!L$2:L$43,MATCH($A173,SR_mission_minutes!$A$2:$A$43)),"-")</f>
        <v>0</v>
      </c>
      <c r="M173" s="116">
        <f>IFERROR(INDEX(lifespans_all!M$80:M$126,MATCH($A173,lifespans_all!$A$80:$A$126,0))*INDEX(SR_mission_minutes!M$2:M$43,MATCH($A173,SR_mission_minutes!$A$2:$A$43)),"-")</f>
        <v>0</v>
      </c>
      <c r="N173" s="116">
        <f>IFERROR(INDEX(lifespans_all!N$80:N$126,MATCH($A173,lifespans_all!$A$80:$A$126,0))*INDEX(SR_mission_minutes!N$2:N$43,MATCH($A173,SR_mission_minutes!$A$2:$A$43)),"-")</f>
        <v>0</v>
      </c>
      <c r="O173" s="116">
        <f>IFERROR(INDEX(lifespans_all!O$80:O$126,MATCH($A173,lifespans_all!$A$80:$A$126,0))*INDEX(SR_mission_minutes!O$2:O$43,MATCH($A173,SR_mission_minutes!$A$2:$A$43)),"-")</f>
        <v>0</v>
      </c>
      <c r="P173" s="116">
        <f>IFERROR(INDEX(lifespans_all!P$80:P$126,MATCH($A173,lifespans_all!$A$80:$A$126,0))*INDEX(SR_mission_minutes!P$2:P$43,MATCH($A173,SR_mission_minutes!$A$2:$A$43)),"-")</f>
        <v>0</v>
      </c>
      <c r="Q173" s="116">
        <f>IFERROR(INDEX(lifespans_all!Q$80:Q$126,MATCH($A173,lifespans_all!$A$80:$A$126,0))*INDEX(SR_mission_minutes!Q$2:Q$43,MATCH($A173,SR_mission_minutes!$A$2:$A$43)),"-")</f>
        <v>0</v>
      </c>
      <c r="R173" s="116">
        <f>IFERROR(INDEX(lifespans_all!R$80:R$126,MATCH($A173,lifespans_all!$A$80:$A$126,0))*INDEX(SR_mission_minutes!R$2:R$43,MATCH($A173,SR_mission_minutes!$A$2:$A$43)),"-")</f>
        <v>0</v>
      </c>
      <c r="S173" s="116">
        <f>IFERROR(INDEX(lifespans_all!S$80:S$126,MATCH($A173,lifespans_all!$A$80:$A$126,0))*INDEX(SR_mission_minutes!S$2:S$43,MATCH($A173,SR_mission_minutes!$A$2:$A$43)),"-")</f>
        <v>0</v>
      </c>
      <c r="T173" s="116">
        <f>IFERROR(INDEX(lifespans_all!T$80:T$126,MATCH($A173,lifespans_all!$A$80:$A$126,0))*INDEX(SR_mission_minutes!T$2:T$43,MATCH($A173,SR_mission_minutes!$A$2:$A$43)),"-")</f>
        <v>0</v>
      </c>
      <c r="U173" s="116">
        <f>IFERROR(INDEX(lifespans_all!U$80:U$126,MATCH($A173,lifespans_all!$A$80:$A$126,0))*INDEX(SR_mission_minutes!U$2:U$43,MATCH($A173,SR_mission_minutes!$A$2:$A$43)),"-")</f>
        <v>0</v>
      </c>
      <c r="V173" s="116">
        <f>IFERROR(INDEX(lifespans_all!V$80:V$126,MATCH($A173,lifespans_all!$A$80:$A$126,0))*INDEX(SR_mission_minutes!V$2:V$43,MATCH($A173,SR_mission_minutes!$A$2:$A$43)),"-")</f>
        <v>0</v>
      </c>
      <c r="W173" s="116">
        <f>IFERROR(INDEX(lifespans_all!W$80:W$126,MATCH($A173,lifespans_all!$A$80:$A$126,0))*INDEX(SR_mission_minutes!W$2:W$43,MATCH($A173,SR_mission_minutes!$A$2:$A$43)),"-")</f>
        <v>0</v>
      </c>
    </row>
    <row r="174" spans="1:23" x14ac:dyDescent="0.25">
      <c r="A174" s="44" t="s">
        <v>77</v>
      </c>
      <c r="B174" s="44" t="s">
        <v>56</v>
      </c>
      <c r="C174" s="122"/>
      <c r="D174" s="116">
        <f>IFERROR(INDEX(lifespans_all!D$158:D$212,MATCH($A174,lifespans_all!$A$158:$A$212,0))*INDEX(SR_mission_minutes!D$2:D$43,MATCH($A174,SR_mission_minutes!$A$2:$A$43)),"-")</f>
        <v>66700.388888888891</v>
      </c>
      <c r="E174" s="116">
        <f>IFERROR(INDEX(lifespans_all!E$80:E$126,MATCH($A174,lifespans_all!$A$80:$A$126,0))*INDEX(SR_mission_minutes!E$2:E$43,MATCH($A174,SR_mission_minutes!$A$2:$A$43)),"-")</f>
        <v>66700.388888888891</v>
      </c>
      <c r="F174" s="116">
        <f>IFERROR(INDEX(lifespans_all!F$80:F$126,MATCH($A174,lifespans_all!$A$80:$A$126,0))*INDEX(SR_mission_minutes!F$2:F$43,MATCH($A174,SR_mission_minutes!$A$2:$A$43)),"-")</f>
        <v>66700.388888888891</v>
      </c>
      <c r="G174" s="116">
        <f>IFERROR(INDEX(lifespans_all!G$80:G$126,MATCH($A174,lifespans_all!$A$80:$A$126,0))*INDEX(SR_mission_minutes!G$2:G$43,MATCH($A174,SR_mission_minutes!$A$2:$A$43)),"-")</f>
        <v>66700.388888888891</v>
      </c>
      <c r="H174" s="116">
        <f>IFERROR(INDEX(lifespans_all!H$80:H$126,MATCH($A174,lifespans_all!$A$80:$A$126,0))*INDEX(SR_mission_minutes!H$2:H$43,MATCH($A174,SR_mission_minutes!$A$2:$A$43)),"-")</f>
        <v>66700.388888888891</v>
      </c>
      <c r="I174" s="116">
        <f>IFERROR(INDEX(lifespans_all!I$80:I$126,MATCH($A174,lifespans_all!$A$80:$A$126,0))*INDEX(SR_mission_minutes!I$2:I$43,MATCH($A174,SR_mission_minutes!$A$2:$A$43)),"-")</f>
        <v>0</v>
      </c>
      <c r="J174" s="116">
        <f>IFERROR(INDEX(lifespans_all!J$80:J$126,MATCH($A174,lifespans_all!$A$80:$A$126,0))*INDEX(SR_mission_minutes!J$2:J$43,MATCH($A174,SR_mission_minutes!$A$2:$A$43)),"-")</f>
        <v>0</v>
      </c>
      <c r="K174" s="116">
        <f>IFERROR(INDEX(lifespans_all!K$80:K$126,MATCH($A174,lifespans_all!$A$80:$A$126,0))*INDEX(SR_mission_minutes!K$2:K$43,MATCH($A174,SR_mission_minutes!$A$2:$A$43)),"-")</f>
        <v>0</v>
      </c>
      <c r="L174" s="116">
        <f>IFERROR(INDEX(lifespans_all!L$80:L$126,MATCH($A174,lifespans_all!$A$80:$A$126,0))*INDEX(SR_mission_minutes!L$2:L$43,MATCH($A174,SR_mission_minutes!$A$2:$A$43)),"-")</f>
        <v>0</v>
      </c>
      <c r="M174" s="116">
        <f>IFERROR(INDEX(lifespans_all!M$80:M$126,MATCH($A174,lifespans_all!$A$80:$A$126,0))*INDEX(SR_mission_minutes!M$2:M$43,MATCH($A174,SR_mission_minutes!$A$2:$A$43)),"-")</f>
        <v>0</v>
      </c>
      <c r="N174" s="116">
        <f>IFERROR(INDEX(lifespans_all!N$80:N$126,MATCH($A174,lifespans_all!$A$80:$A$126,0))*INDEX(SR_mission_minutes!N$2:N$43,MATCH($A174,SR_mission_minutes!$A$2:$A$43)),"-")</f>
        <v>0</v>
      </c>
      <c r="O174" s="116">
        <f>IFERROR(INDEX(lifespans_all!O$80:O$126,MATCH($A174,lifespans_all!$A$80:$A$126,0))*INDEX(SR_mission_minutes!O$2:O$43,MATCH($A174,SR_mission_minutes!$A$2:$A$43)),"-")</f>
        <v>0</v>
      </c>
      <c r="P174" s="116">
        <f>IFERROR(INDEX(lifespans_all!P$80:P$126,MATCH($A174,lifespans_all!$A$80:$A$126,0))*INDEX(SR_mission_minutes!P$2:P$43,MATCH($A174,SR_mission_minutes!$A$2:$A$43)),"-")</f>
        <v>0</v>
      </c>
      <c r="Q174" s="116">
        <f>IFERROR(INDEX(lifespans_all!Q$80:Q$126,MATCH($A174,lifespans_all!$A$80:$A$126,0))*INDEX(SR_mission_minutes!Q$2:Q$43,MATCH($A174,SR_mission_minutes!$A$2:$A$43)),"-")</f>
        <v>0</v>
      </c>
      <c r="R174" s="116">
        <f>IFERROR(INDEX(lifespans_all!R$80:R$126,MATCH($A174,lifespans_all!$A$80:$A$126,0))*INDEX(SR_mission_minutes!R$2:R$43,MATCH($A174,SR_mission_minutes!$A$2:$A$43)),"-")</f>
        <v>0</v>
      </c>
      <c r="S174" s="116">
        <f>IFERROR(INDEX(lifespans_all!S$80:S$126,MATCH($A174,lifespans_all!$A$80:$A$126,0))*INDEX(SR_mission_minutes!S$2:S$43,MATCH($A174,SR_mission_minutes!$A$2:$A$43)),"-")</f>
        <v>0</v>
      </c>
      <c r="T174" s="116">
        <f>IFERROR(INDEX(lifespans_all!T$80:T$126,MATCH($A174,lifespans_all!$A$80:$A$126,0))*INDEX(SR_mission_minutes!T$2:T$43,MATCH($A174,SR_mission_minutes!$A$2:$A$43)),"-")</f>
        <v>0</v>
      </c>
      <c r="U174" s="116">
        <f>IFERROR(INDEX(lifespans_all!U$80:U$126,MATCH($A174,lifespans_all!$A$80:$A$126,0))*INDEX(SR_mission_minutes!U$2:U$43,MATCH($A174,SR_mission_minutes!$A$2:$A$43)),"-")</f>
        <v>0</v>
      </c>
      <c r="V174" s="116">
        <f>IFERROR(INDEX(lifespans_all!V$80:V$126,MATCH($A174,lifespans_all!$A$80:$A$126,0))*INDEX(SR_mission_minutes!V$2:V$43,MATCH($A174,SR_mission_minutes!$A$2:$A$43)),"-")</f>
        <v>0</v>
      </c>
      <c r="W174" s="116">
        <f>IFERROR(INDEX(lifespans_all!W$80:W$126,MATCH($A174,lifespans_all!$A$80:$A$126,0))*INDEX(SR_mission_minutes!W$2:W$43,MATCH($A174,SR_mission_minutes!$A$2:$A$43)),"-")</f>
        <v>0</v>
      </c>
    </row>
    <row r="175" spans="1:23" x14ac:dyDescent="0.25">
      <c r="A175" s="44" t="s">
        <v>44</v>
      </c>
      <c r="B175" s="44" t="s">
        <v>56</v>
      </c>
      <c r="C175" s="122"/>
      <c r="D175" s="116">
        <f>IFERROR(INDEX(lifespans_all!D$158:D$212,MATCH($A175,lifespans_all!$A$158:$A$212,0))*INDEX(SR_mission_minutes!D$2:D$43,MATCH($A175,SR_mission_minutes!$A$2:$A$43)),"-")</f>
        <v>66700.388888888891</v>
      </c>
      <c r="E175" s="116">
        <f>IFERROR(INDEX(lifespans_all!E$80:E$126,MATCH($A175,lifespans_all!$A$80:$A$126,0))*INDEX(SR_mission_minutes!E$2:E$43,MATCH($A175,SR_mission_minutes!$A$2:$A$43)),"-")</f>
        <v>66700.388888888891</v>
      </c>
      <c r="F175" s="116">
        <f>IFERROR(INDEX(lifespans_all!F$80:F$126,MATCH($A175,lifespans_all!$A$80:$A$126,0))*INDEX(SR_mission_minutes!F$2:F$43,MATCH($A175,SR_mission_minutes!$A$2:$A$43)),"-")</f>
        <v>66700.388888888891</v>
      </c>
      <c r="G175" s="116">
        <f>IFERROR(INDEX(lifespans_all!G$80:G$126,MATCH($A175,lifespans_all!$A$80:$A$126,0))*INDEX(SR_mission_minutes!G$2:G$43,MATCH($A175,SR_mission_minutes!$A$2:$A$43)),"-")</f>
        <v>0</v>
      </c>
      <c r="H175" s="116">
        <f>IFERROR(INDEX(lifespans_all!H$80:H$126,MATCH($A175,lifespans_all!$A$80:$A$126,0))*INDEX(SR_mission_minutes!H$2:H$43,MATCH($A175,SR_mission_minutes!$A$2:$A$43)),"-")</f>
        <v>0</v>
      </c>
      <c r="I175" s="116">
        <f>IFERROR(INDEX(lifespans_all!I$80:I$126,MATCH($A175,lifespans_all!$A$80:$A$126,0))*INDEX(SR_mission_minutes!I$2:I$43,MATCH($A175,SR_mission_minutes!$A$2:$A$43)),"-")</f>
        <v>0</v>
      </c>
      <c r="J175" s="116">
        <f>IFERROR(INDEX(lifespans_all!J$80:J$126,MATCH($A175,lifespans_all!$A$80:$A$126,0))*INDEX(SR_mission_minutes!J$2:J$43,MATCH($A175,SR_mission_minutes!$A$2:$A$43)),"-")</f>
        <v>0</v>
      </c>
      <c r="K175" s="116">
        <f>IFERROR(INDEX(lifespans_all!K$80:K$126,MATCH($A175,lifespans_all!$A$80:$A$126,0))*INDEX(SR_mission_minutes!K$2:K$43,MATCH($A175,SR_mission_minutes!$A$2:$A$43)),"-")</f>
        <v>0</v>
      </c>
      <c r="L175" s="116">
        <f>IFERROR(INDEX(lifespans_all!L$80:L$126,MATCH($A175,lifespans_all!$A$80:$A$126,0))*INDEX(SR_mission_minutes!L$2:L$43,MATCH($A175,SR_mission_minutes!$A$2:$A$43)),"-")</f>
        <v>0</v>
      </c>
      <c r="M175" s="116">
        <f>IFERROR(INDEX(lifespans_all!M$80:M$126,MATCH($A175,lifespans_all!$A$80:$A$126,0))*INDEX(SR_mission_minutes!M$2:M$43,MATCH($A175,SR_mission_minutes!$A$2:$A$43)),"-")</f>
        <v>0</v>
      </c>
      <c r="N175" s="116">
        <f>IFERROR(INDEX(lifespans_all!N$80:N$126,MATCH($A175,lifespans_all!$A$80:$A$126,0))*INDEX(SR_mission_minutes!N$2:N$43,MATCH($A175,SR_mission_minutes!$A$2:$A$43)),"-")</f>
        <v>0</v>
      </c>
      <c r="O175" s="116">
        <f>IFERROR(INDEX(lifespans_all!O$80:O$126,MATCH($A175,lifespans_all!$A$80:$A$126,0))*INDEX(SR_mission_minutes!O$2:O$43,MATCH($A175,SR_mission_minutes!$A$2:$A$43)),"-")</f>
        <v>0</v>
      </c>
      <c r="P175" s="116">
        <f>IFERROR(INDEX(lifespans_all!P$80:P$126,MATCH($A175,lifespans_all!$A$80:$A$126,0))*INDEX(SR_mission_minutes!P$2:P$43,MATCH($A175,SR_mission_minutes!$A$2:$A$43)),"-")</f>
        <v>0</v>
      </c>
      <c r="Q175" s="116">
        <f>IFERROR(INDEX(lifespans_all!Q$80:Q$126,MATCH($A175,lifespans_all!$A$80:$A$126,0))*INDEX(SR_mission_minutes!Q$2:Q$43,MATCH($A175,SR_mission_minutes!$A$2:$A$43)),"-")</f>
        <v>0</v>
      </c>
      <c r="R175" s="116">
        <f>IFERROR(INDEX(lifespans_all!R$80:R$126,MATCH($A175,lifespans_all!$A$80:$A$126,0))*INDEX(SR_mission_minutes!R$2:R$43,MATCH($A175,SR_mission_minutes!$A$2:$A$43)),"-")</f>
        <v>0</v>
      </c>
      <c r="S175" s="116">
        <f>IFERROR(INDEX(lifespans_all!S$80:S$126,MATCH($A175,lifespans_all!$A$80:$A$126,0))*INDEX(SR_mission_minutes!S$2:S$43,MATCH($A175,SR_mission_minutes!$A$2:$A$43)),"-")</f>
        <v>0</v>
      </c>
      <c r="T175" s="116">
        <f>IFERROR(INDEX(lifespans_all!T$80:T$126,MATCH($A175,lifespans_all!$A$80:$A$126,0))*INDEX(SR_mission_minutes!T$2:T$43,MATCH($A175,SR_mission_minutes!$A$2:$A$43)),"-")</f>
        <v>0</v>
      </c>
      <c r="U175" s="116">
        <f>IFERROR(INDEX(lifespans_all!U$80:U$126,MATCH($A175,lifespans_all!$A$80:$A$126,0))*INDEX(SR_mission_minutes!U$2:U$43,MATCH($A175,SR_mission_minutes!$A$2:$A$43)),"-")</f>
        <v>0</v>
      </c>
      <c r="V175" s="116">
        <f>IFERROR(INDEX(lifespans_all!V$80:V$126,MATCH($A175,lifespans_all!$A$80:$A$126,0))*INDEX(SR_mission_minutes!V$2:V$43,MATCH($A175,SR_mission_minutes!$A$2:$A$43)),"-")</f>
        <v>0</v>
      </c>
      <c r="W175" s="116">
        <f>IFERROR(INDEX(lifespans_all!W$80:W$126,MATCH($A175,lifespans_all!$A$80:$A$126,0))*INDEX(SR_mission_minutes!W$2:W$43,MATCH($A175,SR_mission_minutes!$A$2:$A$43)),"-")</f>
        <v>0</v>
      </c>
    </row>
    <row r="176" spans="1:23" x14ac:dyDescent="0.25">
      <c r="A176" s="44" t="s">
        <v>45</v>
      </c>
      <c r="B176" s="44" t="s">
        <v>58</v>
      </c>
      <c r="C176" s="122"/>
      <c r="D176" s="116">
        <f>IFERROR(INDEX(lifespans_all!D$158:D$212,MATCH($A176,lifespans_all!$A$158:$A$212,0))*INDEX(SR_mission_minutes!D$2:D$43,MATCH($A176,SR_mission_minutes!$A$2:$A$43)),"-")</f>
        <v>114879</v>
      </c>
      <c r="E176" s="116">
        <f>IFERROR(INDEX(lifespans_all!E$80:E$126,MATCH($A176,lifespans_all!$A$80:$A$126,0))*INDEX(SR_mission_minutes!E$2:E$43,MATCH($A176,SR_mission_minutes!$A$2:$A$43)),"-")</f>
        <v>114879</v>
      </c>
      <c r="F176" s="116">
        <f>IFERROR(INDEX(lifespans_all!F$80:F$126,MATCH($A176,lifespans_all!$A$80:$A$126,0))*INDEX(SR_mission_minutes!F$2:F$43,MATCH($A176,SR_mission_minutes!$A$2:$A$43)),"-")</f>
        <v>114879</v>
      </c>
      <c r="G176" s="116">
        <f>IFERROR(INDEX(lifespans_all!G$80:G$126,MATCH($A176,lifespans_all!$A$80:$A$126,0))*INDEX(SR_mission_minutes!G$2:G$43,MATCH($A176,SR_mission_minutes!$A$2:$A$43)),"-")</f>
        <v>114879</v>
      </c>
      <c r="H176" s="116">
        <f>IFERROR(INDEX(lifespans_all!H$80:H$126,MATCH($A176,lifespans_all!$A$80:$A$126,0))*INDEX(SR_mission_minutes!H$2:H$43,MATCH($A176,SR_mission_minutes!$A$2:$A$43)),"-")</f>
        <v>114879</v>
      </c>
      <c r="I176" s="116">
        <f>IFERROR(INDEX(lifespans_all!I$80:I$126,MATCH($A176,lifespans_all!$A$80:$A$126,0))*INDEX(SR_mission_minutes!I$2:I$43,MATCH($A176,SR_mission_minutes!$A$2:$A$43)),"-")</f>
        <v>114879</v>
      </c>
      <c r="J176" s="116">
        <f>IFERROR(INDEX(lifespans_all!J$80:J$126,MATCH($A176,lifespans_all!$A$80:$A$126,0))*INDEX(SR_mission_minutes!J$2:J$43,MATCH($A176,SR_mission_minutes!$A$2:$A$43)),"-")</f>
        <v>114879</v>
      </c>
      <c r="K176" s="116">
        <f>IFERROR(INDEX(lifespans_all!K$80:K$126,MATCH($A176,lifespans_all!$A$80:$A$126,0))*INDEX(SR_mission_minutes!K$2:K$43,MATCH($A176,SR_mission_minutes!$A$2:$A$43)),"-")</f>
        <v>114879</v>
      </c>
      <c r="L176" s="116">
        <f>IFERROR(INDEX(lifespans_all!L$80:L$126,MATCH($A176,lifespans_all!$A$80:$A$126,0))*INDEX(SR_mission_minutes!L$2:L$43,MATCH($A176,SR_mission_minutes!$A$2:$A$43)),"-")</f>
        <v>114879</v>
      </c>
      <c r="M176" s="116">
        <f>IFERROR(INDEX(lifespans_all!M$80:M$126,MATCH($A176,lifespans_all!$A$80:$A$126,0))*INDEX(SR_mission_minutes!M$2:M$43,MATCH($A176,SR_mission_minutes!$A$2:$A$43)),"-")</f>
        <v>114879</v>
      </c>
      <c r="N176" s="116">
        <f>IFERROR(INDEX(lifespans_all!N$80:N$126,MATCH($A176,lifespans_all!$A$80:$A$126,0))*INDEX(SR_mission_minutes!N$2:N$43,MATCH($A176,SR_mission_minutes!$A$2:$A$43)),"-")</f>
        <v>114879</v>
      </c>
      <c r="O176" s="116">
        <f>IFERROR(INDEX(lifespans_all!O$80:O$126,MATCH($A176,lifespans_all!$A$80:$A$126,0))*INDEX(SR_mission_minutes!O$2:O$43,MATCH($A176,SR_mission_minutes!$A$2:$A$43)),"-")</f>
        <v>114879</v>
      </c>
      <c r="P176" s="116">
        <f>IFERROR(INDEX(lifespans_all!P$80:P$126,MATCH($A176,lifespans_all!$A$80:$A$126,0))*INDEX(SR_mission_minutes!P$2:P$43,MATCH($A176,SR_mission_minutes!$A$2:$A$43)),"-")</f>
        <v>114879</v>
      </c>
      <c r="Q176" s="116">
        <f>IFERROR(INDEX(lifespans_all!Q$80:Q$126,MATCH($A176,lifespans_all!$A$80:$A$126,0))*INDEX(SR_mission_minutes!Q$2:Q$43,MATCH($A176,SR_mission_minutes!$A$2:$A$43)),"-")</f>
        <v>114879</v>
      </c>
      <c r="R176" s="116">
        <f>IFERROR(INDEX(lifespans_all!R$80:R$126,MATCH($A176,lifespans_all!$A$80:$A$126,0))*INDEX(SR_mission_minutes!R$2:R$43,MATCH($A176,SR_mission_minutes!$A$2:$A$43)),"-")</f>
        <v>114879</v>
      </c>
      <c r="S176" s="116">
        <f>IFERROR(INDEX(lifespans_all!S$80:S$126,MATCH($A176,lifespans_all!$A$80:$A$126,0))*INDEX(SR_mission_minutes!S$2:S$43,MATCH($A176,SR_mission_minutes!$A$2:$A$43)),"-")</f>
        <v>114879</v>
      </c>
      <c r="T176" s="116">
        <f>IFERROR(INDEX(lifespans_all!T$80:T$126,MATCH($A176,lifespans_all!$A$80:$A$126,0))*INDEX(SR_mission_minutes!T$2:T$43,MATCH($A176,SR_mission_minutes!$A$2:$A$43)),"-")</f>
        <v>114879</v>
      </c>
      <c r="U176" s="116">
        <f>IFERROR(INDEX(lifespans_all!U$80:U$126,MATCH($A176,lifespans_all!$A$80:$A$126,0))*INDEX(SR_mission_minutes!U$2:U$43,MATCH($A176,SR_mission_minutes!$A$2:$A$43)),"-")</f>
        <v>114879</v>
      </c>
      <c r="V176" s="116">
        <f>IFERROR(INDEX(lifespans_all!V$80:V$126,MATCH($A176,lifespans_all!$A$80:$A$126,0))*INDEX(SR_mission_minutes!V$2:V$43,MATCH($A176,SR_mission_minutes!$A$2:$A$43)),"-")</f>
        <v>114879</v>
      </c>
      <c r="W176" s="116">
        <f>IFERROR(INDEX(lifespans_all!W$80:W$126,MATCH($A176,lifespans_all!$A$80:$A$126,0))*INDEX(SR_mission_minutes!W$2:W$43,MATCH($A176,SR_mission_minutes!$A$2:$A$43)),"-")</f>
        <v>114879</v>
      </c>
    </row>
    <row r="177" spans="1:23" x14ac:dyDescent="0.25">
      <c r="A177" s="44" t="s">
        <v>69</v>
      </c>
      <c r="B177" s="44" t="s">
        <v>58</v>
      </c>
      <c r="C177" s="122"/>
      <c r="D177" s="116" t="str">
        <f>IFERROR(INDEX(lifespans_all!D$158:D$212,MATCH($A177,lifespans_all!$A$158:$A$212,0))*INDEX(SR_mission_minutes!D$2:D$43,MATCH($A177,SR_mission_minutes!$A$2:$A$43)),"-")</f>
        <v>-</v>
      </c>
      <c r="E177" s="116" t="str">
        <f>IFERROR(INDEX(lifespans_all!E$80:E$126,MATCH($A177,lifespans_all!$A$80:$A$126,0))*INDEX(SR_mission_minutes!E$2:E$43,MATCH($A177,SR_mission_minutes!$A$2:$A$43)),"-")</f>
        <v>-</v>
      </c>
      <c r="F177" s="116" t="str">
        <f>IFERROR(INDEX(lifespans_all!F$80:F$126,MATCH($A177,lifespans_all!$A$80:$A$126,0))*INDEX(SR_mission_minutes!F$2:F$43,MATCH($A177,SR_mission_minutes!$A$2:$A$43)),"-")</f>
        <v>-</v>
      </c>
      <c r="G177" s="116" t="str">
        <f>IFERROR(INDEX(lifespans_all!G$80:G$126,MATCH($A177,lifespans_all!$A$80:$A$126,0))*INDEX(SR_mission_minutes!G$2:G$43,MATCH($A177,SR_mission_minutes!$A$2:$A$43)),"-")</f>
        <v>-</v>
      </c>
      <c r="H177" s="116" t="str">
        <f>IFERROR(INDEX(lifespans_all!H$80:H$126,MATCH($A177,lifespans_all!$A$80:$A$126,0))*INDEX(SR_mission_minutes!H$2:H$43,MATCH($A177,SR_mission_minutes!$A$2:$A$43)),"-")</f>
        <v>-</v>
      </c>
      <c r="I177" s="116" t="str">
        <f>IFERROR(INDEX(lifespans_all!I$80:I$126,MATCH($A177,lifespans_all!$A$80:$A$126,0))*INDEX(SR_mission_minutes!I$2:I$43,MATCH($A177,SR_mission_minutes!$A$2:$A$43)),"-")</f>
        <v>-</v>
      </c>
      <c r="J177" s="116" t="str">
        <f>IFERROR(INDEX(lifespans_all!J$80:J$126,MATCH($A177,lifespans_all!$A$80:$A$126,0))*INDEX(SR_mission_minutes!J$2:J$43,MATCH($A177,SR_mission_minutes!$A$2:$A$43)),"-")</f>
        <v>-</v>
      </c>
      <c r="K177" s="116" t="str">
        <f>IFERROR(INDEX(lifespans_all!K$80:K$126,MATCH($A177,lifespans_all!$A$80:$A$126,0))*INDEX(SR_mission_minutes!K$2:K$43,MATCH($A177,SR_mission_minutes!$A$2:$A$43)),"-")</f>
        <v>-</v>
      </c>
      <c r="L177" s="116" t="str">
        <f>IFERROR(INDEX(lifespans_all!L$80:L$126,MATCH($A177,lifespans_all!$A$80:$A$126,0))*INDEX(SR_mission_minutes!L$2:L$43,MATCH($A177,SR_mission_minutes!$A$2:$A$43)),"-")</f>
        <v>-</v>
      </c>
      <c r="M177" s="116" t="str">
        <f>IFERROR(INDEX(lifespans_all!M$80:M$126,MATCH($A177,lifespans_all!$A$80:$A$126,0))*INDEX(SR_mission_minutes!M$2:M$43,MATCH($A177,SR_mission_minutes!$A$2:$A$43)),"-")</f>
        <v>-</v>
      </c>
      <c r="N177" s="116" t="str">
        <f>IFERROR(INDEX(lifespans_all!N$80:N$126,MATCH($A177,lifespans_all!$A$80:$A$126,0))*INDEX(SR_mission_minutes!N$2:N$43,MATCH($A177,SR_mission_minutes!$A$2:$A$43)),"-")</f>
        <v>-</v>
      </c>
      <c r="O177" s="116" t="str">
        <f>IFERROR(INDEX(lifespans_all!O$80:O$126,MATCH($A177,lifespans_all!$A$80:$A$126,0))*INDEX(SR_mission_minutes!O$2:O$43,MATCH($A177,SR_mission_minutes!$A$2:$A$43)),"-")</f>
        <v>-</v>
      </c>
      <c r="P177" s="116" t="str">
        <f>IFERROR(INDEX(lifespans_all!P$80:P$126,MATCH($A177,lifespans_all!$A$80:$A$126,0))*INDEX(SR_mission_minutes!P$2:P$43,MATCH($A177,SR_mission_minutes!$A$2:$A$43)),"-")</f>
        <v>-</v>
      </c>
      <c r="Q177" s="116" t="str">
        <f>IFERROR(INDEX(lifespans_all!Q$80:Q$126,MATCH($A177,lifespans_all!$A$80:$A$126,0))*INDEX(SR_mission_minutes!Q$2:Q$43,MATCH($A177,SR_mission_minutes!$A$2:$A$43)),"-")</f>
        <v>-</v>
      </c>
      <c r="R177" s="116" t="str">
        <f>IFERROR(INDEX(lifespans_all!R$80:R$126,MATCH($A177,lifespans_all!$A$80:$A$126,0))*INDEX(SR_mission_minutes!R$2:R$43,MATCH($A177,SR_mission_minutes!$A$2:$A$43)),"-")</f>
        <v>-</v>
      </c>
      <c r="S177" s="116" t="str">
        <f>IFERROR(INDEX(lifespans_all!S$80:S$126,MATCH($A177,lifespans_all!$A$80:$A$126,0))*INDEX(SR_mission_minutes!S$2:S$43,MATCH($A177,SR_mission_minutes!$A$2:$A$43)),"-")</f>
        <v>-</v>
      </c>
      <c r="T177" s="116" t="str">
        <f>IFERROR(INDEX(lifespans_all!T$80:T$126,MATCH($A177,lifespans_all!$A$80:$A$126,0))*INDEX(SR_mission_minutes!T$2:T$43,MATCH($A177,SR_mission_minutes!$A$2:$A$43)),"-")</f>
        <v>-</v>
      </c>
      <c r="U177" s="116" t="str">
        <f>IFERROR(INDEX(lifespans_all!U$80:U$126,MATCH($A177,lifespans_all!$A$80:$A$126,0))*INDEX(SR_mission_minutes!U$2:U$43,MATCH($A177,SR_mission_minutes!$A$2:$A$43)),"-")</f>
        <v>-</v>
      </c>
      <c r="V177" s="116" t="str">
        <f>IFERROR(INDEX(lifespans_all!V$80:V$126,MATCH($A177,lifespans_all!$A$80:$A$126,0))*INDEX(SR_mission_minutes!V$2:V$43,MATCH($A177,SR_mission_minutes!$A$2:$A$43)),"-")</f>
        <v>-</v>
      </c>
      <c r="W177" s="116" t="str">
        <f>IFERROR(INDEX(lifespans_all!W$80:W$126,MATCH($A177,lifespans_all!$A$80:$A$126,0))*INDEX(SR_mission_minutes!W$2:W$43,MATCH($A177,SR_mission_minutes!$A$2:$A$43)),"-")</f>
        <v>-</v>
      </c>
    </row>
    <row r="178" spans="1:23" x14ac:dyDescent="0.25">
      <c r="A178" s="44" t="s">
        <v>46</v>
      </c>
      <c r="B178" s="44" t="s">
        <v>63</v>
      </c>
      <c r="C178" s="122"/>
      <c r="D178" s="116" t="str">
        <f>IFERROR(INDEX(lifespans_all!D$158:D$212,MATCH($A178,lifespans_all!$A$158:$A$212,0))*INDEX(SR_mission_minutes!D$2:D$43,MATCH($A178,SR_mission_minutes!$A$2:$A$43)),"-")</f>
        <v>-</v>
      </c>
      <c r="E178" s="116" t="str">
        <f>IFERROR(INDEX(lifespans_all!E$80:E$126,MATCH($A178,lifespans_all!$A$80:$A$126,0))*INDEX(SR_mission_minutes!E$2:E$43,MATCH($A178,SR_mission_minutes!$A$2:$A$43)),"-")</f>
        <v>-</v>
      </c>
      <c r="F178" s="116" t="str">
        <f>IFERROR(INDEX(lifespans_all!F$80:F$126,MATCH($A178,lifespans_all!$A$80:$A$126,0))*INDEX(SR_mission_minutes!F$2:F$43,MATCH($A178,SR_mission_minutes!$A$2:$A$43)),"-")</f>
        <v>-</v>
      </c>
      <c r="G178" s="116" t="str">
        <f>IFERROR(INDEX(lifespans_all!G$80:G$126,MATCH($A178,lifespans_all!$A$80:$A$126,0))*INDEX(SR_mission_minutes!G$2:G$43,MATCH($A178,SR_mission_minutes!$A$2:$A$43)),"-")</f>
        <v>-</v>
      </c>
      <c r="H178" s="116" t="str">
        <f>IFERROR(INDEX(lifespans_all!H$80:H$126,MATCH($A178,lifespans_all!$A$80:$A$126,0))*INDEX(SR_mission_minutes!H$2:H$43,MATCH($A178,SR_mission_minutes!$A$2:$A$43)),"-")</f>
        <v>-</v>
      </c>
      <c r="I178" s="116" t="str">
        <f>IFERROR(INDEX(lifespans_all!I$80:I$126,MATCH($A178,lifespans_all!$A$80:$A$126,0))*INDEX(SR_mission_minutes!I$2:I$43,MATCH($A178,SR_mission_minutes!$A$2:$A$43)),"-")</f>
        <v>-</v>
      </c>
      <c r="J178" s="116" t="str">
        <f>IFERROR(INDEX(lifespans_all!J$80:J$126,MATCH($A178,lifespans_all!$A$80:$A$126,0))*INDEX(SR_mission_minutes!J$2:J$43,MATCH($A178,SR_mission_minutes!$A$2:$A$43)),"-")</f>
        <v>-</v>
      </c>
      <c r="K178" s="116" t="str">
        <f>IFERROR(INDEX(lifespans_all!K$80:K$126,MATCH($A178,lifespans_all!$A$80:$A$126,0))*INDEX(SR_mission_minutes!K$2:K$43,MATCH($A178,SR_mission_minutes!$A$2:$A$43)),"-")</f>
        <v>-</v>
      </c>
      <c r="L178" s="116" t="str">
        <f>IFERROR(INDEX(lifespans_all!L$80:L$126,MATCH($A178,lifespans_all!$A$80:$A$126,0))*INDEX(SR_mission_minutes!L$2:L$43,MATCH($A178,SR_mission_minutes!$A$2:$A$43)),"-")</f>
        <v>-</v>
      </c>
      <c r="M178" s="116" t="str">
        <f>IFERROR(INDEX(lifespans_all!M$80:M$126,MATCH($A178,lifespans_all!$A$80:$A$126,0))*INDEX(SR_mission_minutes!M$2:M$43,MATCH($A178,SR_mission_minutes!$A$2:$A$43)),"-")</f>
        <v>-</v>
      </c>
      <c r="N178" s="116" t="str">
        <f>IFERROR(INDEX(lifespans_all!N$80:N$126,MATCH($A178,lifespans_all!$A$80:$A$126,0))*INDEX(SR_mission_minutes!N$2:N$43,MATCH($A178,SR_mission_minutes!$A$2:$A$43)),"-")</f>
        <v>-</v>
      </c>
      <c r="O178" s="116" t="str">
        <f>IFERROR(INDEX(lifespans_all!O$80:O$126,MATCH($A178,lifespans_all!$A$80:$A$126,0))*INDEX(SR_mission_minutes!O$2:O$43,MATCH($A178,SR_mission_minutes!$A$2:$A$43)),"-")</f>
        <v>-</v>
      </c>
      <c r="P178" s="116" t="str">
        <f>IFERROR(INDEX(lifespans_all!P$80:P$126,MATCH($A178,lifespans_all!$A$80:$A$126,0))*INDEX(SR_mission_minutes!P$2:P$43,MATCH($A178,SR_mission_minutes!$A$2:$A$43)),"-")</f>
        <v>-</v>
      </c>
      <c r="Q178" s="116" t="str">
        <f>IFERROR(INDEX(lifespans_all!Q$80:Q$126,MATCH($A178,lifespans_all!$A$80:$A$126,0))*INDEX(SR_mission_minutes!Q$2:Q$43,MATCH($A178,SR_mission_minutes!$A$2:$A$43)),"-")</f>
        <v>-</v>
      </c>
      <c r="R178" s="116" t="str">
        <f>IFERROR(INDEX(lifespans_all!R$80:R$126,MATCH($A178,lifespans_all!$A$80:$A$126,0))*INDEX(SR_mission_minutes!R$2:R$43,MATCH($A178,SR_mission_minutes!$A$2:$A$43)),"-")</f>
        <v>-</v>
      </c>
      <c r="S178" s="116" t="str">
        <f>IFERROR(INDEX(lifespans_all!S$80:S$126,MATCH($A178,lifespans_all!$A$80:$A$126,0))*INDEX(SR_mission_minutes!S$2:S$43,MATCH($A178,SR_mission_minutes!$A$2:$A$43)),"-")</f>
        <v>-</v>
      </c>
      <c r="T178" s="116" t="str">
        <f>IFERROR(INDEX(lifespans_all!T$80:T$126,MATCH($A178,lifespans_all!$A$80:$A$126,0))*INDEX(SR_mission_minutes!T$2:T$43,MATCH($A178,SR_mission_minutes!$A$2:$A$43)),"-")</f>
        <v>-</v>
      </c>
      <c r="U178" s="116" t="str">
        <f>IFERROR(INDEX(lifespans_all!U$80:U$126,MATCH($A178,lifespans_all!$A$80:$A$126,0))*INDEX(SR_mission_minutes!U$2:U$43,MATCH($A178,SR_mission_minutes!$A$2:$A$43)),"-")</f>
        <v>-</v>
      </c>
      <c r="V178" s="116" t="str">
        <f>IFERROR(INDEX(lifespans_all!V$80:V$126,MATCH($A178,lifespans_all!$A$80:$A$126,0))*INDEX(SR_mission_minutes!V$2:V$43,MATCH($A178,SR_mission_minutes!$A$2:$A$43)),"-")</f>
        <v>-</v>
      </c>
      <c r="W178" s="116" t="str">
        <f>IFERROR(INDEX(lifespans_all!W$80:W$126,MATCH($A178,lifespans_all!$A$80:$A$126,0))*INDEX(SR_mission_minutes!W$2:W$43,MATCH($A178,SR_mission_minutes!$A$2:$A$43)),"-")</f>
        <v>-</v>
      </c>
    </row>
    <row r="179" spans="1:23" x14ac:dyDescent="0.25">
      <c r="A179" s="44" t="s">
        <v>47</v>
      </c>
      <c r="B179" s="44" t="s">
        <v>63</v>
      </c>
      <c r="C179" s="122"/>
      <c r="D179" s="116" t="str">
        <f>IFERROR(INDEX(lifespans_all!D$158:D$212,MATCH($A179,lifespans_all!$A$158:$A$212,0))*INDEX(SR_mission_minutes!D$2:D$43,MATCH($A179,SR_mission_minutes!$A$2:$A$43)),"-")</f>
        <v>-</v>
      </c>
      <c r="E179" s="116" t="str">
        <f>IFERROR(INDEX(lifespans_all!E$80:E$126,MATCH($A179,lifespans_all!$A$80:$A$126,0))*INDEX(SR_mission_minutes!E$2:E$43,MATCH($A179,SR_mission_minutes!$A$2:$A$43)),"-")</f>
        <v>-</v>
      </c>
      <c r="F179" s="116" t="str">
        <f>IFERROR(INDEX(lifespans_all!F$80:F$126,MATCH($A179,lifespans_all!$A$80:$A$126,0))*INDEX(SR_mission_minutes!F$2:F$43,MATCH($A179,SR_mission_minutes!$A$2:$A$43)),"-")</f>
        <v>-</v>
      </c>
      <c r="G179" s="116" t="str">
        <f>IFERROR(INDEX(lifespans_all!G$80:G$126,MATCH($A179,lifespans_all!$A$80:$A$126,0))*INDEX(SR_mission_minutes!G$2:G$43,MATCH($A179,SR_mission_minutes!$A$2:$A$43)),"-")</f>
        <v>-</v>
      </c>
      <c r="H179" s="116" t="str">
        <f>IFERROR(INDEX(lifespans_all!H$80:H$126,MATCH($A179,lifespans_all!$A$80:$A$126,0))*INDEX(SR_mission_minutes!H$2:H$43,MATCH($A179,SR_mission_minutes!$A$2:$A$43)),"-")</f>
        <v>-</v>
      </c>
      <c r="I179" s="116" t="str">
        <f>IFERROR(INDEX(lifespans_all!I$80:I$126,MATCH($A179,lifespans_all!$A$80:$A$126,0))*INDEX(SR_mission_minutes!I$2:I$43,MATCH($A179,SR_mission_minutes!$A$2:$A$43)),"-")</f>
        <v>-</v>
      </c>
      <c r="J179" s="116" t="str">
        <f>IFERROR(INDEX(lifespans_all!J$80:J$126,MATCH($A179,lifespans_all!$A$80:$A$126,0))*INDEX(SR_mission_minutes!J$2:J$43,MATCH($A179,SR_mission_minutes!$A$2:$A$43)),"-")</f>
        <v>-</v>
      </c>
      <c r="K179" s="116" t="str">
        <f>IFERROR(INDEX(lifespans_all!K$80:K$126,MATCH($A179,lifespans_all!$A$80:$A$126,0))*INDEX(SR_mission_minutes!K$2:K$43,MATCH($A179,SR_mission_minutes!$A$2:$A$43)),"-")</f>
        <v>-</v>
      </c>
      <c r="L179" s="116" t="str">
        <f>IFERROR(INDEX(lifespans_all!L$80:L$126,MATCH($A179,lifespans_all!$A$80:$A$126,0))*INDEX(SR_mission_minutes!L$2:L$43,MATCH($A179,SR_mission_minutes!$A$2:$A$43)),"-")</f>
        <v>-</v>
      </c>
      <c r="M179" s="116" t="str">
        <f>IFERROR(INDEX(lifespans_all!M$80:M$126,MATCH($A179,lifespans_all!$A$80:$A$126,0))*INDEX(SR_mission_minutes!M$2:M$43,MATCH($A179,SR_mission_minutes!$A$2:$A$43)),"-")</f>
        <v>-</v>
      </c>
      <c r="N179" s="116" t="str">
        <f>IFERROR(INDEX(lifespans_all!N$80:N$126,MATCH($A179,lifespans_all!$A$80:$A$126,0))*INDEX(SR_mission_minutes!N$2:N$43,MATCH($A179,SR_mission_minutes!$A$2:$A$43)),"-")</f>
        <v>-</v>
      </c>
      <c r="O179" s="116" t="str">
        <f>IFERROR(INDEX(lifespans_all!O$80:O$126,MATCH($A179,lifespans_all!$A$80:$A$126,0))*INDEX(SR_mission_minutes!O$2:O$43,MATCH($A179,SR_mission_minutes!$A$2:$A$43)),"-")</f>
        <v>-</v>
      </c>
      <c r="P179" s="116" t="str">
        <f>IFERROR(INDEX(lifespans_all!P$80:P$126,MATCH($A179,lifespans_all!$A$80:$A$126,0))*INDEX(SR_mission_minutes!P$2:P$43,MATCH($A179,SR_mission_minutes!$A$2:$A$43)),"-")</f>
        <v>-</v>
      </c>
      <c r="Q179" s="116" t="str">
        <f>IFERROR(INDEX(lifespans_all!Q$80:Q$126,MATCH($A179,lifespans_all!$A$80:$A$126,0))*INDEX(SR_mission_minutes!Q$2:Q$43,MATCH($A179,SR_mission_minutes!$A$2:$A$43)),"-")</f>
        <v>-</v>
      </c>
      <c r="R179" s="116" t="str">
        <f>IFERROR(INDEX(lifespans_all!R$80:R$126,MATCH($A179,lifespans_all!$A$80:$A$126,0))*INDEX(SR_mission_minutes!R$2:R$43,MATCH($A179,SR_mission_minutes!$A$2:$A$43)),"-")</f>
        <v>-</v>
      </c>
      <c r="S179" s="116" t="str">
        <f>IFERROR(INDEX(lifespans_all!S$80:S$126,MATCH($A179,lifespans_all!$A$80:$A$126,0))*INDEX(SR_mission_minutes!S$2:S$43,MATCH($A179,SR_mission_minutes!$A$2:$A$43)),"-")</f>
        <v>-</v>
      </c>
      <c r="T179" s="116" t="str">
        <f>IFERROR(INDEX(lifespans_all!T$80:T$126,MATCH($A179,lifespans_all!$A$80:$A$126,0))*INDEX(SR_mission_minutes!T$2:T$43,MATCH($A179,SR_mission_minutes!$A$2:$A$43)),"-")</f>
        <v>-</v>
      </c>
      <c r="U179" s="116" t="str">
        <f>IFERROR(INDEX(lifespans_all!U$80:U$126,MATCH($A179,lifespans_all!$A$80:$A$126,0))*INDEX(SR_mission_minutes!U$2:U$43,MATCH($A179,SR_mission_minutes!$A$2:$A$43)),"-")</f>
        <v>-</v>
      </c>
      <c r="V179" s="116" t="str">
        <f>IFERROR(INDEX(lifespans_all!V$80:V$126,MATCH($A179,lifespans_all!$A$80:$A$126,0))*INDEX(SR_mission_minutes!V$2:V$43,MATCH($A179,SR_mission_minutes!$A$2:$A$43)),"-")</f>
        <v>-</v>
      </c>
      <c r="W179" s="116" t="str">
        <f>IFERROR(INDEX(lifespans_all!W$80:W$126,MATCH($A179,lifespans_all!$A$80:$A$126,0))*INDEX(SR_mission_minutes!W$2:W$43,MATCH($A179,SR_mission_minutes!$A$2:$A$43)),"-")</f>
        <v>-</v>
      </c>
    </row>
    <row r="180" spans="1:23" x14ac:dyDescent="0.25">
      <c r="A180" s="44" t="s">
        <v>48</v>
      </c>
      <c r="B180" s="44" t="s">
        <v>56</v>
      </c>
      <c r="C180" s="122"/>
      <c r="D180" s="116">
        <f>IFERROR(INDEX(lifespans_all!D$158:D$212,MATCH($A180,lifespans_all!$A$158:$A$212,0))*INDEX(SR_mission_minutes!D$2:D$43,MATCH($A180,SR_mission_minutes!$A$2:$A$43)),"-")</f>
        <v>0</v>
      </c>
      <c r="E180" s="116">
        <f>IFERROR(INDEX(lifespans_all!E$80:E$126,MATCH($A180,lifespans_all!$A$80:$A$126,0))*INDEX(SR_mission_minutes!E$2:E$43,MATCH($A180,SR_mission_minutes!$A$2:$A$43)),"-")</f>
        <v>0</v>
      </c>
      <c r="F180" s="116">
        <f>IFERROR(INDEX(lifespans_all!F$80:F$126,MATCH($A180,lifespans_all!$A$80:$A$126,0))*INDEX(SR_mission_minutes!F$2:F$43,MATCH($A180,SR_mission_minutes!$A$2:$A$43)),"-")</f>
        <v>0</v>
      </c>
      <c r="G180" s="116">
        <f>IFERROR(INDEX(lifespans_all!G$80:G$126,MATCH($A180,lifespans_all!$A$80:$A$126,0))*INDEX(SR_mission_minutes!G$2:G$43,MATCH($A180,SR_mission_minutes!$A$2:$A$43)),"-")</f>
        <v>0</v>
      </c>
      <c r="H180" s="116">
        <f>IFERROR(INDEX(lifespans_all!H$80:H$126,MATCH($A180,lifespans_all!$A$80:$A$126,0))*INDEX(SR_mission_minutes!H$2:H$43,MATCH($A180,SR_mission_minutes!$A$2:$A$43)),"-")</f>
        <v>0</v>
      </c>
      <c r="I180" s="116">
        <f>IFERROR(INDEX(lifespans_all!I$80:I$126,MATCH($A180,lifespans_all!$A$80:$A$126,0))*INDEX(SR_mission_minutes!I$2:I$43,MATCH($A180,SR_mission_minutes!$A$2:$A$43)),"-")</f>
        <v>0</v>
      </c>
      <c r="J180" s="116">
        <f>IFERROR(INDEX(lifespans_all!J$80:J$126,MATCH($A180,lifespans_all!$A$80:$A$126,0))*INDEX(SR_mission_minutes!J$2:J$43,MATCH($A180,SR_mission_minutes!$A$2:$A$43)),"-")</f>
        <v>0</v>
      </c>
      <c r="K180" s="116">
        <f>IFERROR(INDEX(lifespans_all!K$80:K$126,MATCH($A180,lifespans_all!$A$80:$A$126,0))*INDEX(SR_mission_minutes!K$2:K$43,MATCH($A180,SR_mission_minutes!$A$2:$A$43)),"-")</f>
        <v>0</v>
      </c>
      <c r="L180" s="116">
        <f>IFERROR(INDEX(lifespans_all!L$80:L$126,MATCH($A180,lifespans_all!$A$80:$A$126,0))*INDEX(SR_mission_minutes!L$2:L$43,MATCH($A180,SR_mission_minutes!$A$2:$A$43)),"-")</f>
        <v>0</v>
      </c>
      <c r="M180" s="116">
        <f>IFERROR(INDEX(lifespans_all!M$80:M$126,MATCH($A180,lifespans_all!$A$80:$A$126,0))*INDEX(SR_mission_minutes!M$2:M$43,MATCH($A180,SR_mission_minutes!$A$2:$A$43)),"-")</f>
        <v>0</v>
      </c>
      <c r="N180" s="116">
        <f>IFERROR(INDEX(lifespans_all!N$80:N$126,MATCH($A180,lifespans_all!$A$80:$A$126,0))*INDEX(SR_mission_minutes!N$2:N$43,MATCH($A180,SR_mission_minutes!$A$2:$A$43)),"-")</f>
        <v>0</v>
      </c>
      <c r="O180" s="116">
        <f>IFERROR(INDEX(lifespans_all!O$80:O$126,MATCH($A180,lifespans_all!$A$80:$A$126,0))*INDEX(SR_mission_minutes!O$2:O$43,MATCH($A180,SR_mission_minutes!$A$2:$A$43)),"-")</f>
        <v>0</v>
      </c>
      <c r="P180" s="116">
        <f>IFERROR(INDEX(lifespans_all!P$80:P$126,MATCH($A180,lifespans_all!$A$80:$A$126,0))*INDEX(SR_mission_minutes!P$2:P$43,MATCH($A180,SR_mission_minutes!$A$2:$A$43)),"-")</f>
        <v>0</v>
      </c>
      <c r="Q180" s="116">
        <f>IFERROR(INDEX(lifespans_all!Q$80:Q$126,MATCH($A180,lifespans_all!$A$80:$A$126,0))*INDEX(SR_mission_minutes!Q$2:Q$43,MATCH($A180,SR_mission_minutes!$A$2:$A$43)),"-")</f>
        <v>0</v>
      </c>
      <c r="R180" s="116">
        <f>IFERROR(INDEX(lifespans_all!R$80:R$126,MATCH($A180,lifespans_all!$A$80:$A$126,0))*INDEX(SR_mission_minutes!R$2:R$43,MATCH($A180,SR_mission_minutes!$A$2:$A$43)),"-")</f>
        <v>0</v>
      </c>
      <c r="S180" s="116">
        <f>IFERROR(INDEX(lifespans_all!S$80:S$126,MATCH($A180,lifespans_all!$A$80:$A$126,0))*INDEX(SR_mission_minutes!S$2:S$43,MATCH($A180,SR_mission_minutes!$A$2:$A$43)),"-")</f>
        <v>0</v>
      </c>
      <c r="T180" s="116">
        <f>IFERROR(INDEX(lifespans_all!T$80:T$126,MATCH($A180,lifespans_all!$A$80:$A$126,0))*INDEX(SR_mission_minutes!T$2:T$43,MATCH($A180,SR_mission_minutes!$A$2:$A$43)),"-")</f>
        <v>0</v>
      </c>
      <c r="U180" s="116">
        <f>IFERROR(INDEX(lifespans_all!U$80:U$126,MATCH($A180,lifespans_all!$A$80:$A$126,0))*INDEX(SR_mission_minutes!U$2:U$43,MATCH($A180,SR_mission_minutes!$A$2:$A$43)),"-")</f>
        <v>0</v>
      </c>
      <c r="V180" s="116">
        <f>IFERROR(INDEX(lifespans_all!V$80:V$126,MATCH($A180,lifespans_all!$A$80:$A$126,0))*INDEX(SR_mission_minutes!V$2:V$43,MATCH($A180,SR_mission_minutes!$A$2:$A$43)),"-")</f>
        <v>0</v>
      </c>
      <c r="W180" s="116">
        <f>IFERROR(INDEX(lifespans_all!W$80:W$126,MATCH($A180,lifespans_all!$A$80:$A$126,0))*INDEX(SR_mission_minutes!W$2:W$43,MATCH($A180,SR_mission_minutes!$A$2:$A$43)),"-")</f>
        <v>0</v>
      </c>
    </row>
    <row r="181" spans="1:23" x14ac:dyDescent="0.25">
      <c r="A181" s="44" t="s">
        <v>49</v>
      </c>
      <c r="B181" s="44" t="s">
        <v>60</v>
      </c>
      <c r="C181" s="122"/>
      <c r="D181" s="116">
        <f>IFERROR(INDEX(lifespans_all!D$158:D$212,MATCH($A181,lifespans_all!$A$158:$A$212,0))*INDEX(SR_mission_minutes!D$2:D$43,MATCH($A181,SR_mission_minutes!$A$2:$A$43)),"-")</f>
        <v>33739.333333333336</v>
      </c>
      <c r="E181" s="116">
        <f>IFERROR(INDEX(lifespans_all!E$80:E$126,MATCH($A181,lifespans_all!$A$80:$A$126,0))*INDEX(SR_mission_minutes!E$2:E$43,MATCH($A181,SR_mission_minutes!$A$2:$A$43)),"-")</f>
        <v>33739.333333333336</v>
      </c>
      <c r="F181" s="116">
        <f>IFERROR(INDEX(lifespans_all!F$80:F$126,MATCH($A181,lifespans_all!$A$80:$A$126,0))*INDEX(SR_mission_minutes!F$2:F$43,MATCH($A181,SR_mission_minutes!$A$2:$A$43)),"-")</f>
        <v>33739.333333333336</v>
      </c>
      <c r="G181" s="116">
        <f>IFERROR(INDEX(lifespans_all!G$80:G$126,MATCH($A181,lifespans_all!$A$80:$A$126,0))*INDEX(SR_mission_minutes!G$2:G$43,MATCH($A181,SR_mission_minutes!$A$2:$A$43)),"-")</f>
        <v>33739.333333333336</v>
      </c>
      <c r="H181" s="116">
        <f>IFERROR(INDEX(lifespans_all!H$80:H$126,MATCH($A181,lifespans_all!$A$80:$A$126,0))*INDEX(SR_mission_minutes!H$2:H$43,MATCH($A181,SR_mission_minutes!$A$2:$A$43)),"-")</f>
        <v>33739.333333333336</v>
      </c>
      <c r="I181" s="116">
        <f>IFERROR(INDEX(lifespans_all!I$80:I$126,MATCH($A181,lifespans_all!$A$80:$A$126,0))*INDEX(SR_mission_minutes!I$2:I$43,MATCH($A181,SR_mission_minutes!$A$2:$A$43)),"-")</f>
        <v>0</v>
      </c>
      <c r="J181" s="116">
        <f>IFERROR(INDEX(lifespans_all!J$80:J$126,MATCH($A181,lifespans_all!$A$80:$A$126,0))*INDEX(SR_mission_minutes!J$2:J$43,MATCH($A181,SR_mission_minutes!$A$2:$A$43)),"-")</f>
        <v>0</v>
      </c>
      <c r="K181" s="116">
        <f>IFERROR(INDEX(lifespans_all!K$80:K$126,MATCH($A181,lifespans_all!$A$80:$A$126,0))*INDEX(SR_mission_minutes!K$2:K$43,MATCH($A181,SR_mission_minutes!$A$2:$A$43)),"-")</f>
        <v>0</v>
      </c>
      <c r="L181" s="116">
        <f>IFERROR(INDEX(lifespans_all!L$80:L$126,MATCH($A181,lifespans_all!$A$80:$A$126,0))*INDEX(SR_mission_minutes!L$2:L$43,MATCH($A181,SR_mission_minutes!$A$2:$A$43)),"-")</f>
        <v>0</v>
      </c>
      <c r="M181" s="116">
        <f>IFERROR(INDEX(lifespans_all!M$80:M$126,MATCH($A181,lifespans_all!$A$80:$A$126,0))*INDEX(SR_mission_minutes!M$2:M$43,MATCH($A181,SR_mission_minutes!$A$2:$A$43)),"-")</f>
        <v>0</v>
      </c>
      <c r="N181" s="116">
        <f>IFERROR(INDEX(lifespans_all!N$80:N$126,MATCH($A181,lifespans_all!$A$80:$A$126,0))*INDEX(SR_mission_minutes!N$2:N$43,MATCH($A181,SR_mission_minutes!$A$2:$A$43)),"-")</f>
        <v>0</v>
      </c>
      <c r="O181" s="116">
        <f>IFERROR(INDEX(lifespans_all!O$80:O$126,MATCH($A181,lifespans_all!$A$80:$A$126,0))*INDEX(SR_mission_minutes!O$2:O$43,MATCH($A181,SR_mission_minutes!$A$2:$A$43)),"-")</f>
        <v>0</v>
      </c>
      <c r="P181" s="116">
        <f>IFERROR(INDEX(lifespans_all!P$80:P$126,MATCH($A181,lifespans_all!$A$80:$A$126,0))*INDEX(SR_mission_minutes!P$2:P$43,MATCH($A181,SR_mission_minutes!$A$2:$A$43)),"-")</f>
        <v>0</v>
      </c>
      <c r="Q181" s="116">
        <f>IFERROR(INDEX(lifespans_all!Q$80:Q$126,MATCH($A181,lifespans_all!$A$80:$A$126,0))*INDEX(SR_mission_minutes!Q$2:Q$43,MATCH($A181,SR_mission_minutes!$A$2:$A$43)),"-")</f>
        <v>0</v>
      </c>
      <c r="R181" s="116">
        <f>IFERROR(INDEX(lifespans_all!R$80:R$126,MATCH($A181,lifespans_all!$A$80:$A$126,0))*INDEX(SR_mission_minutes!R$2:R$43,MATCH($A181,SR_mission_minutes!$A$2:$A$43)),"-")</f>
        <v>0</v>
      </c>
      <c r="S181" s="116">
        <f>IFERROR(INDEX(lifespans_all!S$80:S$126,MATCH($A181,lifespans_all!$A$80:$A$126,0))*INDEX(SR_mission_minutes!S$2:S$43,MATCH($A181,SR_mission_minutes!$A$2:$A$43)),"-")</f>
        <v>0</v>
      </c>
      <c r="T181" s="116">
        <f>IFERROR(INDEX(lifespans_all!T$80:T$126,MATCH($A181,lifespans_all!$A$80:$A$126,0))*INDEX(SR_mission_minutes!T$2:T$43,MATCH($A181,SR_mission_minutes!$A$2:$A$43)),"-")</f>
        <v>0</v>
      </c>
      <c r="U181" s="116">
        <f>IFERROR(INDEX(lifespans_all!U$80:U$126,MATCH($A181,lifespans_all!$A$80:$A$126,0))*INDEX(SR_mission_minutes!U$2:U$43,MATCH($A181,SR_mission_minutes!$A$2:$A$43)),"-")</f>
        <v>0</v>
      </c>
      <c r="V181" s="116">
        <f>IFERROR(INDEX(lifespans_all!V$80:V$126,MATCH($A181,lifespans_all!$A$80:$A$126,0))*INDEX(SR_mission_minutes!V$2:V$43,MATCH($A181,SR_mission_minutes!$A$2:$A$43)),"-")</f>
        <v>0</v>
      </c>
      <c r="W181" s="116">
        <f>IFERROR(INDEX(lifespans_all!W$80:W$126,MATCH($A181,lifespans_all!$A$80:$A$126,0))*INDEX(SR_mission_minutes!W$2:W$43,MATCH($A181,SR_mission_minutes!$A$2:$A$43)),"-")</f>
        <v>0</v>
      </c>
    </row>
    <row r="182" spans="1:23" x14ac:dyDescent="0.25">
      <c r="A182" s="44" t="s">
        <v>78</v>
      </c>
      <c r="B182" s="44" t="s">
        <v>58</v>
      </c>
      <c r="C182" s="122"/>
      <c r="D182" s="116">
        <f>IFERROR(INDEX(lifespans_all!D$158:D$212,MATCH($A182,lifespans_all!$A$158:$A$212,0))*INDEX(SR_mission_minutes!D$2:D$43,MATCH($A182,SR_mission_minutes!$A$2:$A$43)),"-")</f>
        <v>114879</v>
      </c>
      <c r="E182" s="116">
        <f>IFERROR(INDEX(lifespans_all!E$80:E$126,MATCH($A182,lifespans_all!$A$80:$A$126,0))*INDEX(SR_mission_minutes!E$2:E$43,MATCH($A182,SR_mission_minutes!$A$2:$A$43)),"-")</f>
        <v>114879</v>
      </c>
      <c r="F182" s="116">
        <f>IFERROR(INDEX(lifespans_all!F$80:F$126,MATCH($A182,lifespans_all!$A$80:$A$126,0))*INDEX(SR_mission_minutes!F$2:F$43,MATCH($A182,SR_mission_minutes!$A$2:$A$43)),"-")</f>
        <v>114879</v>
      </c>
      <c r="G182" s="116">
        <f>IFERROR(INDEX(lifespans_all!G$80:G$126,MATCH($A182,lifespans_all!$A$80:$A$126,0))*INDEX(SR_mission_minutes!G$2:G$43,MATCH($A182,SR_mission_minutes!$A$2:$A$43)),"-")</f>
        <v>114879</v>
      </c>
      <c r="H182" s="116">
        <f>IFERROR(INDEX(lifespans_all!H$80:H$126,MATCH($A182,lifespans_all!$A$80:$A$126,0))*INDEX(SR_mission_minutes!H$2:H$43,MATCH($A182,SR_mission_minutes!$A$2:$A$43)),"-")</f>
        <v>114879</v>
      </c>
      <c r="I182" s="116">
        <f>IFERROR(INDEX(lifespans_all!I$80:I$126,MATCH($A182,lifespans_all!$A$80:$A$126,0))*INDEX(SR_mission_minutes!I$2:I$43,MATCH($A182,SR_mission_minutes!$A$2:$A$43)),"-")</f>
        <v>114879</v>
      </c>
      <c r="J182" s="116">
        <f>IFERROR(INDEX(lifespans_all!J$80:J$126,MATCH($A182,lifespans_all!$A$80:$A$126,0))*INDEX(SR_mission_minutes!J$2:J$43,MATCH($A182,SR_mission_minutes!$A$2:$A$43)),"-")</f>
        <v>114879</v>
      </c>
      <c r="K182" s="116">
        <f>IFERROR(INDEX(lifespans_all!K$80:K$126,MATCH($A182,lifespans_all!$A$80:$A$126,0))*INDEX(SR_mission_minutes!K$2:K$43,MATCH($A182,SR_mission_minutes!$A$2:$A$43)),"-")</f>
        <v>114879</v>
      </c>
      <c r="L182" s="116">
        <f>IFERROR(INDEX(lifespans_all!L$80:L$126,MATCH($A182,lifespans_all!$A$80:$A$126,0))*INDEX(SR_mission_minutes!L$2:L$43,MATCH($A182,SR_mission_minutes!$A$2:$A$43)),"-")</f>
        <v>114879</v>
      </c>
      <c r="M182" s="116">
        <f>IFERROR(INDEX(lifespans_all!M$80:M$126,MATCH($A182,lifespans_all!$A$80:$A$126,0))*INDEX(SR_mission_minutes!M$2:M$43,MATCH($A182,SR_mission_minutes!$A$2:$A$43)),"-")</f>
        <v>114879</v>
      </c>
      <c r="N182" s="116">
        <f>IFERROR(INDEX(lifespans_all!N$80:N$126,MATCH($A182,lifespans_all!$A$80:$A$126,0))*INDEX(SR_mission_minutes!N$2:N$43,MATCH($A182,SR_mission_minutes!$A$2:$A$43)),"-")</f>
        <v>114879</v>
      </c>
      <c r="O182" s="116">
        <f>IFERROR(INDEX(lifespans_all!O$80:O$126,MATCH($A182,lifespans_all!$A$80:$A$126,0))*INDEX(SR_mission_minutes!O$2:O$43,MATCH($A182,SR_mission_minutes!$A$2:$A$43)),"-")</f>
        <v>114879</v>
      </c>
      <c r="P182" s="116">
        <f>IFERROR(INDEX(lifespans_all!P$80:P$126,MATCH($A182,lifespans_all!$A$80:$A$126,0))*INDEX(SR_mission_minutes!P$2:P$43,MATCH($A182,SR_mission_minutes!$A$2:$A$43)),"-")</f>
        <v>114879</v>
      </c>
      <c r="Q182" s="116">
        <f>IFERROR(INDEX(lifespans_all!Q$80:Q$126,MATCH($A182,lifespans_all!$A$80:$A$126,0))*INDEX(SR_mission_minutes!Q$2:Q$43,MATCH($A182,SR_mission_minutes!$A$2:$A$43)),"-")</f>
        <v>114879</v>
      </c>
      <c r="R182" s="116">
        <f>IFERROR(INDEX(lifespans_all!R$80:R$126,MATCH($A182,lifespans_all!$A$80:$A$126,0))*INDEX(SR_mission_minutes!R$2:R$43,MATCH($A182,SR_mission_minutes!$A$2:$A$43)),"-")</f>
        <v>114879</v>
      </c>
      <c r="S182" s="116">
        <f>IFERROR(INDEX(lifespans_all!S$80:S$126,MATCH($A182,lifespans_all!$A$80:$A$126,0))*INDEX(SR_mission_minutes!S$2:S$43,MATCH($A182,SR_mission_minutes!$A$2:$A$43)),"-")</f>
        <v>114879</v>
      </c>
      <c r="T182" s="116">
        <f>IFERROR(INDEX(lifespans_all!T$80:T$126,MATCH($A182,lifespans_all!$A$80:$A$126,0))*INDEX(SR_mission_minutes!T$2:T$43,MATCH($A182,SR_mission_minutes!$A$2:$A$43)),"-")</f>
        <v>114879</v>
      </c>
      <c r="U182" s="116">
        <f>IFERROR(INDEX(lifespans_all!U$80:U$126,MATCH($A182,lifespans_all!$A$80:$A$126,0))*INDEX(SR_mission_minutes!U$2:U$43,MATCH($A182,SR_mission_minutes!$A$2:$A$43)),"-")</f>
        <v>114879</v>
      </c>
      <c r="V182" s="116">
        <f>IFERROR(INDEX(lifespans_all!V$80:V$126,MATCH($A182,lifespans_all!$A$80:$A$126,0))*INDEX(SR_mission_minutes!V$2:V$43,MATCH($A182,SR_mission_minutes!$A$2:$A$43)),"-")</f>
        <v>114879</v>
      </c>
      <c r="W182" s="116">
        <f>IFERROR(INDEX(lifespans_all!W$80:W$126,MATCH($A182,lifespans_all!$A$80:$A$126,0))*INDEX(SR_mission_minutes!W$2:W$43,MATCH($A182,SR_mission_minutes!$A$2:$A$43)),"-")</f>
        <v>114879</v>
      </c>
    </row>
    <row r="183" spans="1:23" x14ac:dyDescent="0.25">
      <c r="A183" s="44" t="s">
        <v>79</v>
      </c>
      <c r="B183" s="44" t="s">
        <v>61</v>
      </c>
      <c r="C183" s="122"/>
      <c r="D183" s="116" t="str">
        <f>IFERROR(INDEX(lifespans_all!D$158:D$212,MATCH($A183,lifespans_all!$A$158:$A$212,0))*INDEX(SR_mission_minutes!D$2:D$43,MATCH($A183,SR_mission_minutes!$A$2:$A$43)),"-")</f>
        <v>-</v>
      </c>
      <c r="E183" s="116" t="str">
        <f>IFERROR(INDEX(lifespans_all!E$80:E$126,MATCH($A183,lifespans_all!$A$80:$A$126,0))*INDEX(SR_mission_minutes!E$2:E$43,MATCH($A183,SR_mission_minutes!$A$2:$A$43)),"-")</f>
        <v>-</v>
      </c>
      <c r="F183" s="116" t="str">
        <f>IFERROR(INDEX(lifespans_all!F$80:F$126,MATCH($A183,lifespans_all!$A$80:$A$126,0))*INDEX(SR_mission_minutes!F$2:F$43,MATCH($A183,SR_mission_minutes!$A$2:$A$43)),"-")</f>
        <v>-</v>
      </c>
      <c r="G183" s="116" t="str">
        <f>IFERROR(INDEX(lifespans_all!G$80:G$126,MATCH($A183,lifespans_all!$A$80:$A$126,0))*INDEX(SR_mission_minutes!G$2:G$43,MATCH($A183,SR_mission_minutes!$A$2:$A$43)),"-")</f>
        <v>-</v>
      </c>
      <c r="H183" s="116" t="str">
        <f>IFERROR(INDEX(lifespans_all!H$80:H$126,MATCH($A183,lifespans_all!$A$80:$A$126,0))*INDEX(SR_mission_minutes!H$2:H$43,MATCH($A183,SR_mission_minutes!$A$2:$A$43)),"-")</f>
        <v>-</v>
      </c>
      <c r="I183" s="116" t="str">
        <f>IFERROR(INDEX(lifespans_all!I$80:I$126,MATCH($A183,lifespans_all!$A$80:$A$126,0))*INDEX(SR_mission_minutes!I$2:I$43,MATCH($A183,SR_mission_minutes!$A$2:$A$43)),"-")</f>
        <v>-</v>
      </c>
      <c r="J183" s="116" t="str">
        <f>IFERROR(INDEX(lifespans_all!J$80:J$126,MATCH($A183,lifespans_all!$A$80:$A$126,0))*INDEX(SR_mission_minutes!J$2:J$43,MATCH($A183,SR_mission_minutes!$A$2:$A$43)),"-")</f>
        <v>-</v>
      </c>
      <c r="K183" s="116" t="str">
        <f>IFERROR(INDEX(lifespans_all!K$80:K$126,MATCH($A183,lifespans_all!$A$80:$A$126,0))*INDEX(SR_mission_minutes!K$2:K$43,MATCH($A183,SR_mission_minutes!$A$2:$A$43)),"-")</f>
        <v>-</v>
      </c>
      <c r="L183" s="116" t="str">
        <f>IFERROR(INDEX(lifespans_all!L$80:L$126,MATCH($A183,lifespans_all!$A$80:$A$126,0))*INDEX(SR_mission_minutes!L$2:L$43,MATCH($A183,SR_mission_minutes!$A$2:$A$43)),"-")</f>
        <v>-</v>
      </c>
      <c r="M183" s="116" t="str">
        <f>IFERROR(INDEX(lifespans_all!M$80:M$126,MATCH($A183,lifespans_all!$A$80:$A$126,0))*INDEX(SR_mission_minutes!M$2:M$43,MATCH($A183,SR_mission_minutes!$A$2:$A$43)),"-")</f>
        <v>-</v>
      </c>
      <c r="N183" s="116" t="str">
        <f>IFERROR(INDEX(lifespans_all!N$80:N$126,MATCH($A183,lifespans_all!$A$80:$A$126,0))*INDEX(SR_mission_minutes!N$2:N$43,MATCH($A183,SR_mission_minutes!$A$2:$A$43)),"-")</f>
        <v>-</v>
      </c>
      <c r="O183" s="116" t="str">
        <f>IFERROR(INDEX(lifespans_all!O$80:O$126,MATCH($A183,lifespans_all!$A$80:$A$126,0))*INDEX(SR_mission_minutes!O$2:O$43,MATCH($A183,SR_mission_minutes!$A$2:$A$43)),"-")</f>
        <v>-</v>
      </c>
      <c r="P183" s="116" t="str">
        <f>IFERROR(INDEX(lifespans_all!P$80:P$126,MATCH($A183,lifespans_all!$A$80:$A$126,0))*INDEX(SR_mission_minutes!P$2:P$43,MATCH($A183,SR_mission_minutes!$A$2:$A$43)),"-")</f>
        <v>-</v>
      </c>
      <c r="Q183" s="116" t="str">
        <f>IFERROR(INDEX(lifespans_all!Q$80:Q$126,MATCH($A183,lifespans_all!$A$80:$A$126,0))*INDEX(SR_mission_minutes!Q$2:Q$43,MATCH($A183,SR_mission_minutes!$A$2:$A$43)),"-")</f>
        <v>-</v>
      </c>
      <c r="R183" s="116" t="str">
        <f>IFERROR(INDEX(lifespans_all!R$80:R$126,MATCH($A183,lifespans_all!$A$80:$A$126,0))*INDEX(SR_mission_minutes!R$2:R$43,MATCH($A183,SR_mission_minutes!$A$2:$A$43)),"-")</f>
        <v>-</v>
      </c>
      <c r="S183" s="116" t="str">
        <f>IFERROR(INDEX(lifespans_all!S$80:S$126,MATCH($A183,lifespans_all!$A$80:$A$126,0))*INDEX(SR_mission_minutes!S$2:S$43,MATCH($A183,SR_mission_minutes!$A$2:$A$43)),"-")</f>
        <v>-</v>
      </c>
      <c r="T183" s="116" t="str">
        <f>IFERROR(INDEX(lifespans_all!T$80:T$126,MATCH($A183,lifespans_all!$A$80:$A$126,0))*INDEX(SR_mission_minutes!T$2:T$43,MATCH($A183,SR_mission_minutes!$A$2:$A$43)),"-")</f>
        <v>-</v>
      </c>
      <c r="U183" s="116" t="str">
        <f>IFERROR(INDEX(lifespans_all!U$80:U$126,MATCH($A183,lifespans_all!$A$80:$A$126,0))*INDEX(SR_mission_minutes!U$2:U$43,MATCH($A183,SR_mission_minutes!$A$2:$A$43)),"-")</f>
        <v>-</v>
      </c>
      <c r="V183" s="116" t="str">
        <f>IFERROR(INDEX(lifespans_all!V$80:V$126,MATCH($A183,lifespans_all!$A$80:$A$126,0))*INDEX(SR_mission_minutes!V$2:V$43,MATCH($A183,SR_mission_minutes!$A$2:$A$43)),"-")</f>
        <v>-</v>
      </c>
      <c r="W183" s="116" t="str">
        <f>IFERROR(INDEX(lifespans_all!W$80:W$126,MATCH($A183,lifespans_all!$A$80:$A$126,0))*INDEX(SR_mission_minutes!W$2:W$43,MATCH($A183,SR_mission_minutes!$A$2:$A$43)),"-")</f>
        <v>-</v>
      </c>
    </row>
    <row r="184" spans="1:23" x14ac:dyDescent="0.25">
      <c r="A184" s="44" t="s">
        <v>80</v>
      </c>
      <c r="B184" s="44" t="s">
        <v>56</v>
      </c>
      <c r="C184" s="122"/>
      <c r="D184" s="116">
        <f>IFERROR(INDEX(lifespans_all!D$158:D$212,MATCH($A184,lifespans_all!$A$158:$A$212,0))*INDEX(SR_mission_minutes!D$2:D$43,MATCH($A184,SR_mission_minutes!$A$2:$A$43)),"-")</f>
        <v>66700.388888888891</v>
      </c>
      <c r="E184" s="116">
        <f>IFERROR(INDEX(lifespans_all!E$80:E$126,MATCH($A184,lifespans_all!$A$80:$A$126,0))*INDEX(SR_mission_minutes!E$2:E$43,MATCH($A184,SR_mission_minutes!$A$2:$A$43)),"-")</f>
        <v>66700.388888888891</v>
      </c>
      <c r="F184" s="116">
        <f>IFERROR(INDEX(lifespans_all!F$80:F$126,MATCH($A184,lifespans_all!$A$80:$A$126,0))*INDEX(SR_mission_minutes!F$2:F$43,MATCH($A184,SR_mission_minutes!$A$2:$A$43)),"-")</f>
        <v>66700.388888888891</v>
      </c>
      <c r="G184" s="116">
        <f>IFERROR(INDEX(lifespans_all!G$80:G$126,MATCH($A184,lifespans_all!$A$80:$A$126,0))*INDEX(SR_mission_minutes!G$2:G$43,MATCH($A184,SR_mission_minutes!$A$2:$A$43)),"-")</f>
        <v>66700.388888888891</v>
      </c>
      <c r="H184" s="116">
        <f>IFERROR(INDEX(lifespans_all!H$80:H$126,MATCH($A184,lifespans_all!$A$80:$A$126,0))*INDEX(SR_mission_minutes!H$2:H$43,MATCH($A184,SR_mission_minutes!$A$2:$A$43)),"-")</f>
        <v>66700.388888888891</v>
      </c>
      <c r="I184" s="116">
        <f>IFERROR(INDEX(lifespans_all!I$80:I$126,MATCH($A184,lifespans_all!$A$80:$A$126,0))*INDEX(SR_mission_minutes!I$2:I$43,MATCH($A184,SR_mission_minutes!$A$2:$A$43)),"-")</f>
        <v>66700.388888888891</v>
      </c>
      <c r="J184" s="116">
        <f>IFERROR(INDEX(lifespans_all!J$80:J$126,MATCH($A184,lifespans_all!$A$80:$A$126,0))*INDEX(SR_mission_minutes!J$2:J$43,MATCH($A184,SR_mission_minutes!$A$2:$A$43)),"-")</f>
        <v>66700.388888888891</v>
      </c>
      <c r="K184" s="116">
        <f>IFERROR(INDEX(lifespans_all!K$80:K$126,MATCH($A184,lifespans_all!$A$80:$A$126,0))*INDEX(SR_mission_minutes!K$2:K$43,MATCH($A184,SR_mission_minutes!$A$2:$A$43)),"-")</f>
        <v>0</v>
      </c>
      <c r="L184" s="116">
        <f>IFERROR(INDEX(lifespans_all!L$80:L$126,MATCH($A184,lifespans_all!$A$80:$A$126,0))*INDEX(SR_mission_minutes!L$2:L$43,MATCH($A184,SR_mission_minutes!$A$2:$A$43)),"-")</f>
        <v>0</v>
      </c>
      <c r="M184" s="116">
        <f>IFERROR(INDEX(lifespans_all!M$80:M$126,MATCH($A184,lifespans_all!$A$80:$A$126,0))*INDEX(SR_mission_minutes!M$2:M$43,MATCH($A184,SR_mission_minutes!$A$2:$A$43)),"-")</f>
        <v>0</v>
      </c>
      <c r="N184" s="116">
        <f>IFERROR(INDEX(lifespans_all!N$80:N$126,MATCH($A184,lifespans_all!$A$80:$A$126,0))*INDEX(SR_mission_minutes!N$2:N$43,MATCH($A184,SR_mission_minutes!$A$2:$A$43)),"-")</f>
        <v>0</v>
      </c>
      <c r="O184" s="116">
        <f>IFERROR(INDEX(lifespans_all!O$80:O$126,MATCH($A184,lifespans_all!$A$80:$A$126,0))*INDEX(SR_mission_minutes!O$2:O$43,MATCH($A184,SR_mission_minutes!$A$2:$A$43)),"-")</f>
        <v>0</v>
      </c>
      <c r="P184" s="116">
        <f>IFERROR(INDEX(lifespans_all!P$80:P$126,MATCH($A184,lifespans_all!$A$80:$A$126,0))*INDEX(SR_mission_minutes!P$2:P$43,MATCH($A184,SR_mission_minutes!$A$2:$A$43)),"-")</f>
        <v>0</v>
      </c>
      <c r="Q184" s="116">
        <f>IFERROR(INDEX(lifespans_all!Q$80:Q$126,MATCH($A184,lifespans_all!$A$80:$A$126,0))*INDEX(SR_mission_minutes!Q$2:Q$43,MATCH($A184,SR_mission_minutes!$A$2:$A$43)),"-")</f>
        <v>0</v>
      </c>
      <c r="R184" s="116">
        <f>IFERROR(INDEX(lifespans_all!R$80:R$126,MATCH($A184,lifespans_all!$A$80:$A$126,0))*INDEX(SR_mission_minutes!R$2:R$43,MATCH($A184,SR_mission_minutes!$A$2:$A$43)),"-")</f>
        <v>0</v>
      </c>
      <c r="S184" s="116">
        <f>IFERROR(INDEX(lifespans_all!S$80:S$126,MATCH($A184,lifespans_all!$A$80:$A$126,0))*INDEX(SR_mission_minutes!S$2:S$43,MATCH($A184,SR_mission_minutes!$A$2:$A$43)),"-")</f>
        <v>0</v>
      </c>
      <c r="T184" s="116">
        <f>IFERROR(INDEX(lifespans_all!T$80:T$126,MATCH($A184,lifespans_all!$A$80:$A$126,0))*INDEX(SR_mission_minutes!T$2:T$43,MATCH($A184,SR_mission_minutes!$A$2:$A$43)),"-")</f>
        <v>0</v>
      </c>
      <c r="U184" s="116">
        <f>IFERROR(INDEX(lifespans_all!U$80:U$126,MATCH($A184,lifespans_all!$A$80:$A$126,0))*INDEX(SR_mission_minutes!U$2:U$43,MATCH($A184,SR_mission_minutes!$A$2:$A$43)),"-")</f>
        <v>0</v>
      </c>
      <c r="V184" s="116">
        <f>IFERROR(INDEX(lifespans_all!V$80:V$126,MATCH($A184,lifespans_all!$A$80:$A$126,0))*INDEX(SR_mission_minutes!V$2:V$43,MATCH($A184,SR_mission_minutes!$A$2:$A$43)),"-")</f>
        <v>0</v>
      </c>
      <c r="W184" s="116">
        <f>IFERROR(INDEX(lifespans_all!W$80:W$126,MATCH($A184,lifespans_all!$A$80:$A$126,0))*INDEX(SR_mission_minutes!W$2:W$43,MATCH($A184,SR_mission_minutes!$A$2:$A$43)),"-")</f>
        <v>0</v>
      </c>
    </row>
    <row r="185" spans="1:23" x14ac:dyDescent="0.25">
      <c r="A185" s="44" t="s">
        <v>50</v>
      </c>
      <c r="B185" s="44" t="s">
        <v>55</v>
      </c>
      <c r="C185" s="122"/>
      <c r="D185" s="116">
        <f>IFERROR(INDEX(lifespans_all!D$158:D$212,MATCH($A185,lifespans_all!$A$158:$A$212,0))*INDEX(SR_mission_minutes!D$2:D$43,MATCH($A185,SR_mission_minutes!$A$2:$A$43)),"-")</f>
        <v>2364.2857142857142</v>
      </c>
      <c r="E185" s="116">
        <f>IFERROR(INDEX(lifespans_all!E$80:E$126,MATCH($A185,lifespans_all!$A$80:$A$126,0))*INDEX(SR_mission_minutes!E$2:E$43,MATCH($A185,SR_mission_minutes!$A$2:$A$43)),"-")</f>
        <v>2364.2857142857142</v>
      </c>
      <c r="F185" s="116">
        <f>IFERROR(INDEX(lifespans_all!F$80:F$126,MATCH($A185,lifespans_all!$A$80:$A$126,0))*INDEX(SR_mission_minutes!F$2:F$43,MATCH($A185,SR_mission_minutes!$A$2:$A$43)),"-")</f>
        <v>0</v>
      </c>
      <c r="G185" s="116">
        <f>IFERROR(INDEX(lifespans_all!G$80:G$126,MATCH($A185,lifespans_all!$A$80:$A$126,0))*INDEX(SR_mission_minutes!G$2:G$43,MATCH($A185,SR_mission_minutes!$A$2:$A$43)),"-")</f>
        <v>0</v>
      </c>
      <c r="H185" s="116">
        <f>IFERROR(INDEX(lifespans_all!H$80:H$126,MATCH($A185,lifespans_all!$A$80:$A$126,0))*INDEX(SR_mission_minutes!H$2:H$43,MATCH($A185,SR_mission_minutes!$A$2:$A$43)),"-")</f>
        <v>0</v>
      </c>
      <c r="I185" s="116">
        <f>IFERROR(INDEX(lifespans_all!I$80:I$126,MATCH($A185,lifespans_all!$A$80:$A$126,0))*INDEX(SR_mission_minutes!I$2:I$43,MATCH($A185,SR_mission_minutes!$A$2:$A$43)),"-")</f>
        <v>0</v>
      </c>
      <c r="J185" s="116">
        <f>IFERROR(INDEX(lifespans_all!J$80:J$126,MATCH($A185,lifespans_all!$A$80:$A$126,0))*INDEX(SR_mission_minutes!J$2:J$43,MATCH($A185,SR_mission_minutes!$A$2:$A$43)),"-")</f>
        <v>0</v>
      </c>
      <c r="K185" s="116">
        <f>IFERROR(INDEX(lifespans_all!K$80:K$126,MATCH($A185,lifespans_all!$A$80:$A$126,0))*INDEX(SR_mission_minutes!K$2:K$43,MATCH($A185,SR_mission_minutes!$A$2:$A$43)),"-")</f>
        <v>0</v>
      </c>
      <c r="L185" s="116">
        <f>IFERROR(INDEX(lifespans_all!L$80:L$126,MATCH($A185,lifespans_all!$A$80:$A$126,0))*INDEX(SR_mission_minutes!L$2:L$43,MATCH($A185,SR_mission_minutes!$A$2:$A$43)),"-")</f>
        <v>0</v>
      </c>
      <c r="M185" s="116">
        <f>IFERROR(INDEX(lifespans_all!M$80:M$126,MATCH($A185,lifespans_all!$A$80:$A$126,0))*INDEX(SR_mission_minutes!M$2:M$43,MATCH($A185,SR_mission_minutes!$A$2:$A$43)),"-")</f>
        <v>0</v>
      </c>
      <c r="N185" s="116">
        <f>IFERROR(INDEX(lifespans_all!N$80:N$126,MATCH($A185,lifespans_all!$A$80:$A$126,0))*INDEX(SR_mission_minutes!N$2:N$43,MATCH($A185,SR_mission_minutes!$A$2:$A$43)),"-")</f>
        <v>0</v>
      </c>
      <c r="O185" s="116">
        <f>IFERROR(INDEX(lifespans_all!O$80:O$126,MATCH($A185,lifespans_all!$A$80:$A$126,0))*INDEX(SR_mission_minutes!O$2:O$43,MATCH($A185,SR_mission_minutes!$A$2:$A$43)),"-")</f>
        <v>0</v>
      </c>
      <c r="P185" s="116">
        <f>IFERROR(INDEX(lifespans_all!P$80:P$126,MATCH($A185,lifespans_all!$A$80:$A$126,0))*INDEX(SR_mission_minutes!P$2:P$43,MATCH($A185,SR_mission_minutes!$A$2:$A$43)),"-")</f>
        <v>0</v>
      </c>
      <c r="Q185" s="116">
        <f>IFERROR(INDEX(lifespans_all!Q$80:Q$126,MATCH($A185,lifespans_all!$A$80:$A$126,0))*INDEX(SR_mission_minutes!Q$2:Q$43,MATCH($A185,SR_mission_minutes!$A$2:$A$43)),"-")</f>
        <v>0</v>
      </c>
      <c r="R185" s="116">
        <f>IFERROR(INDEX(lifespans_all!R$80:R$126,MATCH($A185,lifespans_all!$A$80:$A$126,0))*INDEX(SR_mission_minutes!R$2:R$43,MATCH($A185,SR_mission_minutes!$A$2:$A$43)),"-")</f>
        <v>0</v>
      </c>
      <c r="S185" s="116">
        <f>IFERROR(INDEX(lifespans_all!S$80:S$126,MATCH($A185,lifespans_all!$A$80:$A$126,0))*INDEX(SR_mission_minutes!S$2:S$43,MATCH($A185,SR_mission_minutes!$A$2:$A$43)),"-")</f>
        <v>0</v>
      </c>
      <c r="T185" s="116">
        <f>IFERROR(INDEX(lifespans_all!T$80:T$126,MATCH($A185,lifespans_all!$A$80:$A$126,0))*INDEX(SR_mission_minutes!T$2:T$43,MATCH($A185,SR_mission_minutes!$A$2:$A$43)),"-")</f>
        <v>0</v>
      </c>
      <c r="U185" s="116">
        <f>IFERROR(INDEX(lifespans_all!U$80:U$126,MATCH($A185,lifespans_all!$A$80:$A$126,0))*INDEX(SR_mission_minutes!U$2:U$43,MATCH($A185,SR_mission_minutes!$A$2:$A$43)),"-")</f>
        <v>0</v>
      </c>
      <c r="V185" s="116">
        <f>IFERROR(INDEX(lifespans_all!V$80:V$126,MATCH($A185,lifespans_all!$A$80:$A$126,0))*INDEX(SR_mission_minutes!V$2:V$43,MATCH($A185,SR_mission_minutes!$A$2:$A$43)),"-")</f>
        <v>0</v>
      </c>
      <c r="W185" s="116">
        <f>IFERROR(INDEX(lifespans_all!W$80:W$126,MATCH($A185,lifespans_all!$A$80:$A$126,0))*INDEX(SR_mission_minutes!W$2:W$43,MATCH($A185,SR_mission_minutes!$A$2:$A$43)),"-")</f>
        <v>0</v>
      </c>
    </row>
    <row r="186" spans="1:23" x14ac:dyDescent="0.25">
      <c r="A186" s="44" t="s">
        <v>51</v>
      </c>
      <c r="B186" s="44" t="s">
        <v>55</v>
      </c>
      <c r="C186" s="122"/>
      <c r="D186" s="116">
        <f>IFERROR(INDEX(lifespans_all!D$158:D$212,MATCH($A186,lifespans_all!$A$158:$A$212,0))*INDEX(SR_mission_minutes!D$2:D$43,MATCH($A186,SR_mission_minutes!$A$2:$A$43)),"-")</f>
        <v>2364.2857142857142</v>
      </c>
      <c r="E186" s="116">
        <f>IFERROR(INDEX(lifespans_all!E$80:E$126,MATCH($A186,lifespans_all!$A$80:$A$126,0))*INDEX(SR_mission_minutes!E$2:E$43,MATCH($A186,SR_mission_minutes!$A$2:$A$43)),"-")</f>
        <v>2364.2857142857142</v>
      </c>
      <c r="F186" s="116">
        <f>IFERROR(INDEX(lifespans_all!F$80:F$126,MATCH($A186,lifespans_all!$A$80:$A$126,0))*INDEX(SR_mission_minutes!F$2:F$43,MATCH($A186,SR_mission_minutes!$A$2:$A$43)),"-")</f>
        <v>0</v>
      </c>
      <c r="G186" s="116">
        <f>IFERROR(INDEX(lifespans_all!G$80:G$126,MATCH($A186,lifespans_all!$A$80:$A$126,0))*INDEX(SR_mission_minutes!G$2:G$43,MATCH($A186,SR_mission_minutes!$A$2:$A$43)),"-")</f>
        <v>0</v>
      </c>
      <c r="H186" s="116">
        <f>IFERROR(INDEX(lifespans_all!H$80:H$126,MATCH($A186,lifespans_all!$A$80:$A$126,0))*INDEX(SR_mission_minutes!H$2:H$43,MATCH($A186,SR_mission_minutes!$A$2:$A$43)),"-")</f>
        <v>0</v>
      </c>
      <c r="I186" s="116">
        <f>IFERROR(INDEX(lifespans_all!I$80:I$126,MATCH($A186,lifespans_all!$A$80:$A$126,0))*INDEX(SR_mission_minutes!I$2:I$43,MATCH($A186,SR_mission_minutes!$A$2:$A$43)),"-")</f>
        <v>0</v>
      </c>
      <c r="J186" s="116">
        <f>IFERROR(INDEX(lifespans_all!J$80:J$126,MATCH($A186,lifespans_all!$A$80:$A$126,0))*INDEX(SR_mission_minutes!J$2:J$43,MATCH($A186,SR_mission_minutes!$A$2:$A$43)),"-")</f>
        <v>0</v>
      </c>
      <c r="K186" s="116">
        <f>IFERROR(INDEX(lifespans_all!K$80:K$126,MATCH($A186,lifespans_all!$A$80:$A$126,0))*INDEX(SR_mission_minutes!K$2:K$43,MATCH($A186,SR_mission_minutes!$A$2:$A$43)),"-")</f>
        <v>0</v>
      </c>
      <c r="L186" s="116">
        <f>IFERROR(INDEX(lifespans_all!L$80:L$126,MATCH($A186,lifespans_all!$A$80:$A$126,0))*INDEX(SR_mission_minutes!L$2:L$43,MATCH($A186,SR_mission_minutes!$A$2:$A$43)),"-")</f>
        <v>0</v>
      </c>
      <c r="M186" s="116">
        <f>IFERROR(INDEX(lifespans_all!M$80:M$126,MATCH($A186,lifespans_all!$A$80:$A$126,0))*INDEX(SR_mission_minutes!M$2:M$43,MATCH($A186,SR_mission_minutes!$A$2:$A$43)),"-")</f>
        <v>0</v>
      </c>
      <c r="N186" s="116">
        <f>IFERROR(INDEX(lifespans_all!N$80:N$126,MATCH($A186,lifespans_all!$A$80:$A$126,0))*INDEX(SR_mission_minutes!N$2:N$43,MATCH($A186,SR_mission_minutes!$A$2:$A$43)),"-")</f>
        <v>0</v>
      </c>
      <c r="O186" s="116">
        <f>IFERROR(INDEX(lifespans_all!O$80:O$126,MATCH($A186,lifespans_all!$A$80:$A$126,0))*INDEX(SR_mission_minutes!O$2:O$43,MATCH($A186,SR_mission_minutes!$A$2:$A$43)),"-")</f>
        <v>0</v>
      </c>
      <c r="P186" s="116">
        <f>IFERROR(INDEX(lifespans_all!P$80:P$126,MATCH($A186,lifespans_all!$A$80:$A$126,0))*INDEX(SR_mission_minutes!P$2:P$43,MATCH($A186,SR_mission_minutes!$A$2:$A$43)),"-")</f>
        <v>0</v>
      </c>
      <c r="Q186" s="116">
        <f>IFERROR(INDEX(lifespans_all!Q$80:Q$126,MATCH($A186,lifespans_all!$A$80:$A$126,0))*INDEX(SR_mission_minutes!Q$2:Q$43,MATCH($A186,SR_mission_minutes!$A$2:$A$43)),"-")</f>
        <v>0</v>
      </c>
      <c r="R186" s="116">
        <f>IFERROR(INDEX(lifespans_all!R$80:R$126,MATCH($A186,lifespans_all!$A$80:$A$126,0))*INDEX(SR_mission_minutes!R$2:R$43,MATCH($A186,SR_mission_minutes!$A$2:$A$43)),"-")</f>
        <v>0</v>
      </c>
      <c r="S186" s="116">
        <f>IFERROR(INDEX(lifespans_all!S$80:S$126,MATCH($A186,lifespans_all!$A$80:$A$126,0))*INDEX(SR_mission_minutes!S$2:S$43,MATCH($A186,SR_mission_minutes!$A$2:$A$43)),"-")</f>
        <v>0</v>
      </c>
      <c r="T186" s="116">
        <f>IFERROR(INDEX(lifespans_all!T$80:T$126,MATCH($A186,lifespans_all!$A$80:$A$126,0))*INDEX(SR_mission_minutes!T$2:T$43,MATCH($A186,SR_mission_minutes!$A$2:$A$43)),"-")</f>
        <v>0</v>
      </c>
      <c r="U186" s="116">
        <f>IFERROR(INDEX(lifespans_all!U$80:U$126,MATCH($A186,lifespans_all!$A$80:$A$126,0))*INDEX(SR_mission_minutes!U$2:U$43,MATCH($A186,SR_mission_minutes!$A$2:$A$43)),"-")</f>
        <v>0</v>
      </c>
      <c r="V186" s="116">
        <f>IFERROR(INDEX(lifespans_all!V$80:V$126,MATCH($A186,lifespans_all!$A$80:$A$126,0))*INDEX(SR_mission_minutes!V$2:V$43,MATCH($A186,SR_mission_minutes!$A$2:$A$43)),"-")</f>
        <v>0</v>
      </c>
      <c r="W186" s="116">
        <f>IFERROR(INDEX(lifespans_all!W$80:W$126,MATCH($A186,lifespans_all!$A$80:$A$126,0))*INDEX(SR_mission_minutes!W$2:W$43,MATCH($A186,SR_mission_minutes!$A$2:$A$43)),"-")</f>
        <v>0</v>
      </c>
    </row>
    <row r="187" spans="1:23" x14ac:dyDescent="0.25">
      <c r="A187" s="44" t="s">
        <v>52</v>
      </c>
      <c r="B187" s="44" t="s">
        <v>55</v>
      </c>
      <c r="C187" s="122"/>
      <c r="D187" s="116">
        <f>IFERROR(INDEX(lifespans_all!D$158:D$212,MATCH($A187,lifespans_all!$A$158:$A$212,0))*INDEX(SR_mission_minutes!D$2:D$43,MATCH($A187,SR_mission_minutes!$A$2:$A$43)),"-")</f>
        <v>2364.2857142857142</v>
      </c>
      <c r="E187" s="116">
        <f>IFERROR(INDEX(lifespans_all!E$80:E$126,MATCH($A187,lifespans_all!$A$80:$A$126,0))*INDEX(SR_mission_minutes!E$2:E$43,MATCH($A187,SR_mission_minutes!$A$2:$A$43)),"-")</f>
        <v>2364.2857142857142</v>
      </c>
      <c r="F187" s="116">
        <f>IFERROR(INDEX(lifespans_all!F$80:F$126,MATCH($A187,lifespans_all!$A$80:$A$126,0))*INDEX(SR_mission_minutes!F$2:F$43,MATCH($A187,SR_mission_minutes!$A$2:$A$43)),"-")</f>
        <v>0</v>
      </c>
      <c r="G187" s="116">
        <f>IFERROR(INDEX(lifespans_all!G$80:G$126,MATCH($A187,lifespans_all!$A$80:$A$126,0))*INDEX(SR_mission_minutes!G$2:G$43,MATCH($A187,SR_mission_minutes!$A$2:$A$43)),"-")</f>
        <v>0</v>
      </c>
      <c r="H187" s="116">
        <f>IFERROR(INDEX(lifespans_all!H$80:H$126,MATCH($A187,lifespans_all!$A$80:$A$126,0))*INDEX(SR_mission_minutes!H$2:H$43,MATCH($A187,SR_mission_minutes!$A$2:$A$43)),"-")</f>
        <v>0</v>
      </c>
      <c r="I187" s="116">
        <f>IFERROR(INDEX(lifespans_all!I$80:I$126,MATCH($A187,lifespans_all!$A$80:$A$126,0))*INDEX(SR_mission_minutes!I$2:I$43,MATCH($A187,SR_mission_minutes!$A$2:$A$43)),"-")</f>
        <v>0</v>
      </c>
      <c r="J187" s="116">
        <f>IFERROR(INDEX(lifespans_all!J$80:J$126,MATCH($A187,lifespans_all!$A$80:$A$126,0))*INDEX(SR_mission_minutes!J$2:J$43,MATCH($A187,SR_mission_minutes!$A$2:$A$43)),"-")</f>
        <v>0</v>
      </c>
      <c r="K187" s="116">
        <f>IFERROR(INDEX(lifespans_all!K$80:K$126,MATCH($A187,lifespans_all!$A$80:$A$126,0))*INDEX(SR_mission_minutes!K$2:K$43,MATCH($A187,SR_mission_minutes!$A$2:$A$43)),"-")</f>
        <v>0</v>
      </c>
      <c r="L187" s="116">
        <f>IFERROR(INDEX(lifespans_all!L$80:L$126,MATCH($A187,lifespans_all!$A$80:$A$126,0))*INDEX(SR_mission_minutes!L$2:L$43,MATCH($A187,SR_mission_minutes!$A$2:$A$43)),"-")</f>
        <v>0</v>
      </c>
      <c r="M187" s="116">
        <f>IFERROR(INDEX(lifespans_all!M$80:M$126,MATCH($A187,lifespans_all!$A$80:$A$126,0))*INDEX(SR_mission_minutes!M$2:M$43,MATCH($A187,SR_mission_minutes!$A$2:$A$43)),"-")</f>
        <v>0</v>
      </c>
      <c r="N187" s="116">
        <f>IFERROR(INDEX(lifespans_all!N$80:N$126,MATCH($A187,lifespans_all!$A$80:$A$126,0))*INDEX(SR_mission_minutes!N$2:N$43,MATCH($A187,SR_mission_minutes!$A$2:$A$43)),"-")</f>
        <v>0</v>
      </c>
      <c r="O187" s="116">
        <f>IFERROR(INDEX(lifespans_all!O$80:O$126,MATCH($A187,lifespans_all!$A$80:$A$126,0))*INDEX(SR_mission_minutes!O$2:O$43,MATCH($A187,SR_mission_minutes!$A$2:$A$43)),"-")</f>
        <v>0</v>
      </c>
      <c r="P187" s="116">
        <f>IFERROR(INDEX(lifespans_all!P$80:P$126,MATCH($A187,lifespans_all!$A$80:$A$126,0))*INDEX(SR_mission_minutes!P$2:P$43,MATCH($A187,SR_mission_minutes!$A$2:$A$43)),"-")</f>
        <v>0</v>
      </c>
      <c r="Q187" s="116">
        <f>IFERROR(INDEX(lifespans_all!Q$80:Q$126,MATCH($A187,lifespans_all!$A$80:$A$126,0))*INDEX(SR_mission_minutes!Q$2:Q$43,MATCH($A187,SR_mission_minutes!$A$2:$A$43)),"-")</f>
        <v>0</v>
      </c>
      <c r="R187" s="116">
        <f>IFERROR(INDEX(lifespans_all!R$80:R$126,MATCH($A187,lifespans_all!$A$80:$A$126,0))*INDEX(SR_mission_minutes!R$2:R$43,MATCH($A187,SR_mission_minutes!$A$2:$A$43)),"-")</f>
        <v>0</v>
      </c>
      <c r="S187" s="116">
        <f>IFERROR(INDEX(lifespans_all!S$80:S$126,MATCH($A187,lifespans_all!$A$80:$A$126,0))*INDEX(SR_mission_minutes!S$2:S$43,MATCH($A187,SR_mission_minutes!$A$2:$A$43)),"-")</f>
        <v>0</v>
      </c>
      <c r="T187" s="116">
        <f>IFERROR(INDEX(lifespans_all!T$80:T$126,MATCH($A187,lifespans_all!$A$80:$A$126,0))*INDEX(SR_mission_minutes!T$2:T$43,MATCH($A187,SR_mission_minutes!$A$2:$A$43)),"-")</f>
        <v>0</v>
      </c>
      <c r="U187" s="116">
        <f>IFERROR(INDEX(lifespans_all!U$80:U$126,MATCH($A187,lifespans_all!$A$80:$A$126,0))*INDEX(SR_mission_minutes!U$2:U$43,MATCH($A187,SR_mission_minutes!$A$2:$A$43)),"-")</f>
        <v>0</v>
      </c>
      <c r="V187" s="116">
        <f>IFERROR(INDEX(lifespans_all!V$80:V$126,MATCH($A187,lifespans_all!$A$80:$A$126,0))*INDEX(SR_mission_minutes!V$2:V$43,MATCH($A187,SR_mission_minutes!$A$2:$A$43)),"-")</f>
        <v>0</v>
      </c>
      <c r="W187" s="116">
        <f>IFERROR(INDEX(lifespans_all!W$80:W$126,MATCH($A187,lifespans_all!$A$80:$A$126,0))*INDEX(SR_mission_minutes!W$2:W$43,MATCH($A187,SR_mission_minutes!$A$2:$A$43)),"-")</f>
        <v>0</v>
      </c>
    </row>
    <row r="188" spans="1:23" x14ac:dyDescent="0.25">
      <c r="A188" s="44" t="s">
        <v>53</v>
      </c>
      <c r="B188" s="44" t="s">
        <v>56</v>
      </c>
      <c r="C188" s="122"/>
      <c r="D188" s="116">
        <f>IFERROR(INDEX(lifespans_all!D$158:D$212,MATCH($A188,lifespans_all!$A$158:$A$212,0))*INDEX(SR_mission_minutes!D$2:D$43,MATCH($A188,SR_mission_minutes!$A$2:$A$43)),"-")</f>
        <v>66700.388888888891</v>
      </c>
      <c r="E188" s="116">
        <f>IFERROR(INDEX(lifespans_all!E$80:E$126,MATCH($A188,lifespans_all!$A$80:$A$126,0))*INDEX(SR_mission_minutes!E$2:E$43,MATCH($A188,SR_mission_minutes!$A$2:$A$43)),"-")</f>
        <v>0</v>
      </c>
      <c r="F188" s="116">
        <f>IFERROR(INDEX(lifespans_all!F$80:F$126,MATCH($A188,lifespans_all!$A$80:$A$126,0))*INDEX(SR_mission_minutes!F$2:F$43,MATCH($A188,SR_mission_minutes!$A$2:$A$43)),"-")</f>
        <v>0</v>
      </c>
      <c r="G188" s="116">
        <f>IFERROR(INDEX(lifespans_all!G$80:G$126,MATCH($A188,lifespans_all!$A$80:$A$126,0))*INDEX(SR_mission_minutes!G$2:G$43,MATCH($A188,SR_mission_minutes!$A$2:$A$43)),"-")</f>
        <v>0</v>
      </c>
      <c r="H188" s="116">
        <f>IFERROR(INDEX(lifespans_all!H$80:H$126,MATCH($A188,lifespans_all!$A$80:$A$126,0))*INDEX(SR_mission_minutes!H$2:H$43,MATCH($A188,SR_mission_minutes!$A$2:$A$43)),"-")</f>
        <v>0</v>
      </c>
      <c r="I188" s="116">
        <f>IFERROR(INDEX(lifespans_all!I$80:I$126,MATCH($A188,lifespans_all!$A$80:$A$126,0))*INDEX(SR_mission_minutes!I$2:I$43,MATCH($A188,SR_mission_minutes!$A$2:$A$43)),"-")</f>
        <v>0</v>
      </c>
      <c r="J188" s="116">
        <f>IFERROR(INDEX(lifespans_all!J$80:J$126,MATCH($A188,lifespans_all!$A$80:$A$126,0))*INDEX(SR_mission_minutes!J$2:J$43,MATCH($A188,SR_mission_minutes!$A$2:$A$43)),"-")</f>
        <v>0</v>
      </c>
      <c r="K188" s="116">
        <f>IFERROR(INDEX(lifespans_all!K$80:K$126,MATCH($A188,lifespans_all!$A$80:$A$126,0))*INDEX(SR_mission_minutes!K$2:K$43,MATCH($A188,SR_mission_minutes!$A$2:$A$43)),"-")</f>
        <v>0</v>
      </c>
      <c r="L188" s="116">
        <f>IFERROR(INDEX(lifespans_all!L$80:L$126,MATCH($A188,lifespans_all!$A$80:$A$126,0))*INDEX(SR_mission_minutes!L$2:L$43,MATCH($A188,SR_mission_minutes!$A$2:$A$43)),"-")</f>
        <v>0</v>
      </c>
      <c r="M188" s="116">
        <f>IFERROR(INDEX(lifespans_all!M$80:M$126,MATCH($A188,lifespans_all!$A$80:$A$126,0))*INDEX(SR_mission_minutes!M$2:M$43,MATCH($A188,SR_mission_minutes!$A$2:$A$43)),"-")</f>
        <v>0</v>
      </c>
      <c r="N188" s="116">
        <f>IFERROR(INDEX(lifespans_all!N$80:N$126,MATCH($A188,lifespans_all!$A$80:$A$126,0))*INDEX(SR_mission_minutes!N$2:N$43,MATCH($A188,SR_mission_minutes!$A$2:$A$43)),"-")</f>
        <v>0</v>
      </c>
      <c r="O188" s="116">
        <f>IFERROR(INDEX(lifespans_all!O$80:O$126,MATCH($A188,lifespans_all!$A$80:$A$126,0))*INDEX(SR_mission_minutes!O$2:O$43,MATCH($A188,SR_mission_minutes!$A$2:$A$43)),"-")</f>
        <v>0</v>
      </c>
      <c r="P188" s="116">
        <f>IFERROR(INDEX(lifespans_all!P$80:P$126,MATCH($A188,lifespans_all!$A$80:$A$126,0))*INDEX(SR_mission_minutes!P$2:P$43,MATCH($A188,SR_mission_minutes!$A$2:$A$43)),"-")</f>
        <v>0</v>
      </c>
      <c r="Q188" s="116">
        <f>IFERROR(INDEX(lifespans_all!Q$80:Q$126,MATCH($A188,lifespans_all!$A$80:$A$126,0))*INDEX(SR_mission_minutes!Q$2:Q$43,MATCH($A188,SR_mission_minutes!$A$2:$A$43)),"-")</f>
        <v>0</v>
      </c>
      <c r="R188" s="116">
        <f>IFERROR(INDEX(lifespans_all!R$80:R$126,MATCH($A188,lifespans_all!$A$80:$A$126,0))*INDEX(SR_mission_minutes!R$2:R$43,MATCH($A188,SR_mission_minutes!$A$2:$A$43)),"-")</f>
        <v>0</v>
      </c>
      <c r="S188" s="116">
        <f>IFERROR(INDEX(lifespans_all!S$80:S$126,MATCH($A188,lifespans_all!$A$80:$A$126,0))*INDEX(SR_mission_minutes!S$2:S$43,MATCH($A188,SR_mission_minutes!$A$2:$A$43)),"-")</f>
        <v>0</v>
      </c>
      <c r="T188" s="116">
        <f>IFERROR(INDEX(lifespans_all!T$80:T$126,MATCH($A188,lifespans_all!$A$80:$A$126,0))*INDEX(SR_mission_minutes!T$2:T$43,MATCH($A188,SR_mission_minutes!$A$2:$A$43)),"-")</f>
        <v>0</v>
      </c>
      <c r="U188" s="116">
        <f>IFERROR(INDEX(lifespans_all!U$80:U$126,MATCH($A188,lifespans_all!$A$80:$A$126,0))*INDEX(SR_mission_minutes!U$2:U$43,MATCH($A188,SR_mission_minutes!$A$2:$A$43)),"-")</f>
        <v>0</v>
      </c>
      <c r="V188" s="116">
        <f>IFERROR(INDEX(lifespans_all!V$80:V$126,MATCH($A188,lifespans_all!$A$80:$A$126,0))*INDEX(SR_mission_minutes!V$2:V$43,MATCH($A188,SR_mission_minutes!$A$2:$A$43)),"-")</f>
        <v>0</v>
      </c>
      <c r="W188" s="116">
        <f>IFERROR(INDEX(lifespans_all!W$80:W$126,MATCH($A188,lifespans_all!$A$80:$A$126,0))*INDEX(SR_mission_minutes!W$2:W$43,MATCH($A188,SR_mission_minutes!$A$2:$A$43)),"-")</f>
        <v>0</v>
      </c>
    </row>
    <row r="189" spans="1:23" x14ac:dyDescent="0.25">
      <c r="A189" s="44" t="s">
        <v>54</v>
      </c>
      <c r="B189" s="44" t="s">
        <v>56</v>
      </c>
      <c r="C189" s="122"/>
      <c r="D189" s="116">
        <f>IFERROR(INDEX(lifespans_all!D$158:D$212,MATCH($A189,lifespans_all!$A$158:$A$212,0))*INDEX(SR_mission_minutes!D$2:D$43,MATCH($A189,SR_mission_minutes!$A$2:$A$43)),"-")</f>
        <v>33739.333333333336</v>
      </c>
      <c r="E189" s="116">
        <f>IFERROR(INDEX(lifespans_all!E$80:E$126,MATCH($A189,lifespans_all!$A$80:$A$126,0))*INDEX(SR_mission_minutes!E$2:E$43,MATCH($A189,SR_mission_minutes!$A$2:$A$43)),"-")</f>
        <v>33739.333333333336</v>
      </c>
      <c r="F189" s="116">
        <f>IFERROR(INDEX(lifespans_all!F$80:F$126,MATCH($A189,lifespans_all!$A$80:$A$126,0))*INDEX(SR_mission_minutes!F$2:F$43,MATCH($A189,SR_mission_minutes!$A$2:$A$43)),"-")</f>
        <v>33739.333333333336</v>
      </c>
      <c r="G189" s="116">
        <f>IFERROR(INDEX(lifespans_all!G$80:G$126,MATCH($A189,lifespans_all!$A$80:$A$126,0))*INDEX(SR_mission_minutes!G$2:G$43,MATCH($A189,SR_mission_minutes!$A$2:$A$43)),"-")</f>
        <v>33739.333333333336</v>
      </c>
      <c r="H189" s="116">
        <f>IFERROR(INDEX(lifespans_all!H$80:H$126,MATCH($A189,lifespans_all!$A$80:$A$126,0))*INDEX(SR_mission_minutes!H$2:H$43,MATCH($A189,SR_mission_minutes!$A$2:$A$43)),"-")</f>
        <v>0</v>
      </c>
      <c r="I189" s="116">
        <f>IFERROR(INDEX(lifespans_all!I$80:I$126,MATCH($A189,lifespans_all!$A$80:$A$126,0))*INDEX(SR_mission_minutes!I$2:I$43,MATCH($A189,SR_mission_minutes!$A$2:$A$43)),"-")</f>
        <v>0</v>
      </c>
      <c r="J189" s="116">
        <f>IFERROR(INDEX(lifespans_all!J$80:J$126,MATCH($A189,lifespans_all!$A$80:$A$126,0))*INDEX(SR_mission_minutes!J$2:J$43,MATCH($A189,SR_mission_minutes!$A$2:$A$43)),"-")</f>
        <v>0</v>
      </c>
      <c r="K189" s="116">
        <f>IFERROR(INDEX(lifespans_all!K$80:K$126,MATCH($A189,lifespans_all!$A$80:$A$126,0))*INDEX(SR_mission_minutes!K$2:K$43,MATCH($A189,SR_mission_minutes!$A$2:$A$43)),"-")</f>
        <v>0</v>
      </c>
      <c r="L189" s="116">
        <f>IFERROR(INDEX(lifespans_all!L$80:L$126,MATCH($A189,lifespans_all!$A$80:$A$126,0))*INDEX(SR_mission_minutes!L$2:L$43,MATCH($A189,SR_mission_minutes!$A$2:$A$43)),"-")</f>
        <v>0</v>
      </c>
      <c r="M189" s="116">
        <f>IFERROR(INDEX(lifespans_all!M$80:M$126,MATCH($A189,lifespans_all!$A$80:$A$126,0))*INDEX(SR_mission_minutes!M$2:M$43,MATCH($A189,SR_mission_minutes!$A$2:$A$43)),"-")</f>
        <v>0</v>
      </c>
      <c r="N189" s="116">
        <f>IFERROR(INDEX(lifespans_all!N$80:N$126,MATCH($A189,lifespans_all!$A$80:$A$126,0))*INDEX(SR_mission_minutes!N$2:N$43,MATCH($A189,SR_mission_minutes!$A$2:$A$43)),"-")</f>
        <v>0</v>
      </c>
      <c r="O189" s="116">
        <f>IFERROR(INDEX(lifespans_all!O$80:O$126,MATCH($A189,lifespans_all!$A$80:$A$126,0))*INDEX(SR_mission_minutes!O$2:O$43,MATCH($A189,SR_mission_minutes!$A$2:$A$43)),"-")</f>
        <v>0</v>
      </c>
      <c r="P189" s="116">
        <f>IFERROR(INDEX(lifespans_all!P$80:P$126,MATCH($A189,lifespans_all!$A$80:$A$126,0))*INDEX(SR_mission_minutes!P$2:P$43,MATCH($A189,SR_mission_minutes!$A$2:$A$43)),"-")</f>
        <v>0</v>
      </c>
      <c r="Q189" s="116">
        <f>IFERROR(INDEX(lifespans_all!Q$80:Q$126,MATCH($A189,lifespans_all!$A$80:$A$126,0))*INDEX(SR_mission_minutes!Q$2:Q$43,MATCH($A189,SR_mission_minutes!$A$2:$A$43)),"-")</f>
        <v>0</v>
      </c>
      <c r="R189" s="116">
        <f>IFERROR(INDEX(lifespans_all!R$80:R$126,MATCH($A189,lifespans_all!$A$80:$A$126,0))*INDEX(SR_mission_minutes!R$2:R$43,MATCH($A189,SR_mission_minutes!$A$2:$A$43)),"-")</f>
        <v>0</v>
      </c>
      <c r="S189" s="116">
        <f>IFERROR(INDEX(lifespans_all!S$80:S$126,MATCH($A189,lifespans_all!$A$80:$A$126,0))*INDEX(SR_mission_minutes!S$2:S$43,MATCH($A189,SR_mission_minutes!$A$2:$A$43)),"-")</f>
        <v>0</v>
      </c>
      <c r="T189" s="116">
        <f>IFERROR(INDEX(lifespans_all!T$80:T$126,MATCH($A189,lifespans_all!$A$80:$A$126,0))*INDEX(SR_mission_minutes!T$2:T$43,MATCH($A189,SR_mission_minutes!$A$2:$A$43)),"-")</f>
        <v>0</v>
      </c>
      <c r="U189" s="116">
        <f>IFERROR(INDEX(lifespans_all!U$80:U$126,MATCH($A189,lifespans_all!$A$80:$A$126,0))*INDEX(SR_mission_minutes!U$2:U$43,MATCH($A189,SR_mission_minutes!$A$2:$A$43)),"-")</f>
        <v>0</v>
      </c>
      <c r="V189" s="116">
        <f>IFERROR(INDEX(lifespans_all!V$80:V$126,MATCH($A189,lifespans_all!$A$80:$A$126,0))*INDEX(SR_mission_minutes!V$2:V$43,MATCH($A189,SR_mission_minutes!$A$2:$A$43)),"-")</f>
        <v>0</v>
      </c>
      <c r="W189" s="116">
        <f>IFERROR(INDEX(lifespans_all!W$80:W$126,MATCH($A189,lifespans_all!$A$80:$A$126,0))*INDEX(SR_mission_minutes!W$2:W$43,MATCH($A189,SR_mission_minutes!$A$2:$A$43)),"-")</f>
        <v>0</v>
      </c>
    </row>
    <row r="190" spans="1:23" x14ac:dyDescent="0.25">
      <c r="A190" s="36" t="s">
        <v>107</v>
      </c>
      <c r="B190" s="35" t="s">
        <v>58</v>
      </c>
      <c r="C190" s="36" t="s">
        <v>11</v>
      </c>
      <c r="D190" s="116">
        <f>IFERROR((INDEX(lifespans_all!D$205:D$212,MATCH($B190,lifespans_all!$B$205:$B$212,0))*SR_mission_minutes!D44)*POWER(1+(Settings!$C$31/100),D$1-2021),"-")</f>
        <v>68927.399999999994</v>
      </c>
      <c r="E190" s="116">
        <f>IFERROR((INDEX(lifespans_all!E$205:E$212,MATCH($B190,lifespans_all!$B$205:$B$212,0))*SR_mission_minutes!E44)*POWER(1+(Settings!$C$31/100),E$1-2021),"-")</f>
        <v>140611.89599999998</v>
      </c>
      <c r="F190" s="116">
        <f>IFERROR((INDEX(lifespans_all!F$205:F$212,MATCH($B190,lifespans_all!$B$205:$B$212,0))*SR_mission_minutes!F44)*POWER(1+(Settings!$C$31/100),F$1-2021),"-")</f>
        <v>215136.20087999999</v>
      </c>
      <c r="G190" s="116">
        <f>IFERROR((INDEX(lifespans_all!G$205:G$212,MATCH($B190,lifespans_all!$B$205:$B$212,0))*SR_mission_minutes!G44)*POWER(1+(Settings!$C$31/100),G$1-2021),"-")</f>
        <v>292585.23319679993</v>
      </c>
      <c r="H190" s="116">
        <f>IFERROR((INDEX(lifespans_all!H$205:H$212,MATCH($B190,lifespans_all!$B$205:$B$212,0))*SR_mission_minutes!H44)*POWER(1+(Settings!$C$31/100),H$1-2021),"-")</f>
        <v>373046.17232591996</v>
      </c>
      <c r="I190" s="116">
        <f>IFERROR((INDEX(lifespans_all!I$205:I$212,MATCH($B190,lifespans_all!$B$205:$B$212,0))*SR_mission_minutes!I44)*POWER(1+(Settings!$C$31/100),I$1-2021),"-")</f>
        <v>456608.51492692612</v>
      </c>
      <c r="J190" s="116">
        <f>IFERROR((INDEX(lifespans_all!J$205:J$212,MATCH($B190,lifespans_all!$B$205:$B$212,0))*SR_mission_minutes!J44)*POWER(1+(Settings!$C$31/100),J$1-2021),"-")</f>
        <v>543364.13276304211</v>
      </c>
      <c r="K190" s="116">
        <f>IFERROR((INDEX(lifespans_all!K$205:K$212,MATCH($B190,lifespans_all!$B$205:$B$212,0))*SR_mission_minutes!K44)*POWER(1+(Settings!$C$31/100),K$1-2021),"-")</f>
        <v>633407.33190663171</v>
      </c>
      <c r="L190" s="116">
        <f>IFERROR((INDEX(lifespans_all!L$205:L$212,MATCH($B190,lifespans_all!$B$205:$B$212,0))*SR_mission_minutes!L44)*POWER(1+(Settings!$C$31/100),L$1-2021),"-")</f>
        <v>726834.91336285998</v>
      </c>
      <c r="M190" s="116">
        <f>IFERROR((INDEX(lifespans_all!M$205:M$212,MATCH($B190,lifespans_all!$B$205:$B$212,0))*SR_mission_minutes!M44)*POWER(1+(Settings!$C$31/100),M$1-2021),"-")</f>
        <v>823746.23514457454</v>
      </c>
      <c r="N190" s="116">
        <f>IFERROR((INDEX(lifespans_all!N$205:N$212,MATCH($B190,lifespans_all!$B$205:$B$212,0))*SR_mission_minutes!N44)*POWER(1+(Settings!$C$31/100),N$1-2021),"-")</f>
        <v>1120294.8797966214</v>
      </c>
      <c r="O190" s="116">
        <f>IFERROR((INDEX(lifespans_all!O$205:O$212,MATCH($B190,lifespans_all!$B$205:$B$212,0))*SR_mission_minutes!O44)*POWER(1+(Settings!$C$31/100),O$1-2021),"-")</f>
        <v>1142700.7773925536</v>
      </c>
      <c r="P190" s="116">
        <f>IFERROR((INDEX(lifespans_all!P$205:P$212,MATCH($B190,lifespans_all!$B$205:$B$212,0))*SR_mission_minutes!P44)*POWER(1+(Settings!$C$31/100),P$1-2021),"-")</f>
        <v>1165554.792940405</v>
      </c>
      <c r="Q190" s="116">
        <f>IFERROR((INDEX(lifespans_all!Q$205:Q$212,MATCH($B190,lifespans_all!$B$205:$B$212,0))*SR_mission_minutes!Q44)*POWER(1+(Settings!$C$31/100),Q$1-2021),"-")</f>
        <v>1188865.8887992129</v>
      </c>
      <c r="R190" s="116">
        <f>IFERROR((INDEX(lifespans_all!R$205:R$212,MATCH($B190,lifespans_all!$B$205:$B$212,0))*SR_mission_minutes!R44)*POWER(1+(Settings!$C$31/100),R$1-2021),"-")</f>
        <v>1212643.2065751974</v>
      </c>
      <c r="S190" s="116">
        <f>IFERROR((INDEX(lifespans_all!S$205:S$212,MATCH($B190,lifespans_all!$B$205:$B$212,0))*SR_mission_minutes!S44)*POWER(1+(Settings!$C$31/100),S$1-2021),"-")</f>
        <v>1236896.0707067009</v>
      </c>
      <c r="T190" s="116">
        <f>IFERROR((INDEX(lifespans_all!T$205:T$212,MATCH($B190,lifespans_all!$B$205:$B$212,0))*SR_mission_minutes!T44)*POWER(1+(Settings!$C$31/100),T$1-2021),"-")</f>
        <v>1261633.9921208352</v>
      </c>
      <c r="U190" s="116">
        <f>IFERROR((INDEX(lifespans_all!U$205:U$212,MATCH($B190,lifespans_all!$B$205:$B$212,0))*SR_mission_minutes!U44)*POWER(1+(Settings!$C$31/100),U$1-2021),"-")</f>
        <v>1286866.6719632521</v>
      </c>
      <c r="V190" s="116">
        <f>IFERROR((INDEX(lifespans_all!V$205:V$212,MATCH($B190,lifespans_all!$B$205:$B$212,0))*SR_mission_minutes!V44)*POWER(1+(Settings!$C$31/100),V$1-2021),"-")</f>
        <v>1312604.0054025168</v>
      </c>
      <c r="W190" s="116">
        <f>IFERROR((INDEX(lifespans_all!W$205:W$212,MATCH($B190,lifespans_all!$B$205:$B$212,0))*SR_mission_minutes!W44)*POWER(1+(Settings!$C$31/100),W$1-2021),"-")</f>
        <v>1338856.0855105673</v>
      </c>
    </row>
    <row r="191" spans="1:23" x14ac:dyDescent="0.25">
      <c r="A191" s="36" t="s">
        <v>107</v>
      </c>
      <c r="B191" s="35" t="s">
        <v>56</v>
      </c>
      <c r="C191" s="36" t="s">
        <v>11</v>
      </c>
      <c r="D191" s="116">
        <f>IFERROR((INDEX(lifespans_all!D$205:D$212,MATCH($B191,lifespans_all!$B$205:$B$212,0))*SR_mission_minutes!D45)*POWER(1+(Settings!$C$31/100),D$1-2021),"-")</f>
        <v>140070.81666666668</v>
      </c>
      <c r="E191" s="116">
        <f>IFERROR((INDEX(lifespans_all!E$205:E$212,MATCH($B191,lifespans_all!$B$205:$B$212,0))*SR_mission_minutes!E45)*POWER(1+(Settings!$C$31/100),E$1-2021),"-")</f>
        <v>421813.25933333335</v>
      </c>
      <c r="F191" s="116">
        <f>IFERROR((INDEX(lifespans_all!F$205:F$212,MATCH($B191,lifespans_all!$B$205:$B$212,0))*SR_mission_minutes!F45)*POWER(1+(Settings!$C$31/100),F$1-2021),"-")</f>
        <v>645374.28678000008</v>
      </c>
      <c r="G191" s="116">
        <f>IFERROR((INDEX(lifespans_all!G$205:G$212,MATCH($B191,lifespans_all!$B$205:$B$212,0))*SR_mission_minutes!G45)*POWER(1+(Settings!$C$31/100),G$1-2021),"-")</f>
        <v>948492.01631279988</v>
      </c>
      <c r="H191" s="116">
        <f>IFERROR((INDEX(lifespans_all!H$205:H$212,MATCH($B191,lifespans_all!$B$205:$B$212,0))*SR_mission_minutes!H45)*POWER(1+(Settings!$C$31/100),H$1-2021),"-")</f>
        <v>1335674.9513300401</v>
      </c>
      <c r="I191" s="116">
        <f>IFERROR((INDEX(lifespans_all!I$205:I$212,MATCH($B191,lifespans_all!$B$205:$B$212,0))*SR_mission_minutes!I45)*POWER(1+(Settings!$C$31/100),I$1-2021),"-")</f>
        <v>1737965.8069414445</v>
      </c>
      <c r="J191" s="116">
        <f>IFERROR((INDEX(lifespans_all!J$205:J$212,MATCH($B191,lifespans_all!$B$205:$B$212,0))*SR_mission_minutes!J45)*POWER(1+(Settings!$C$31/100),J$1-2021),"-")</f>
        <v>2155814.0267967731</v>
      </c>
      <c r="K191" s="116">
        <f>IFERROR((INDEX(lifespans_all!K$205:K$212,MATCH($B191,lifespans_all!$B$205:$B$212,0))*SR_mission_minutes!K45)*POWER(1+(Settings!$C$31/100),K$1-2021),"-")</f>
        <v>2513063.2083802377</v>
      </c>
      <c r="L191" s="116">
        <f>IFERROR((INDEX(lifespans_all!L$205:L$212,MATCH($B191,lifespans_all!$B$205:$B$212,0))*SR_mission_minutes!L45)*POWER(1+(Settings!$C$31/100),L$1-2021),"-")</f>
        <v>2727439.7588999919</v>
      </c>
      <c r="M191" s="116">
        <f>IFERROR((INDEX(lifespans_all!M$205:M$212,MATCH($B191,lifespans_all!$B$205:$B$212,0))*SR_mission_minutes!M45)*POWER(1+(Settings!$C$31/100),M$1-2021),"-")</f>
        <v>2949386.1461571828</v>
      </c>
      <c r="N191" s="116">
        <f>IFERROR((INDEX(lifespans_all!N$205:N$212,MATCH($B191,lifespans_all!$B$205:$B$212,0))*SR_mission_minutes!N45)*POWER(1+(Settings!$C$31/100),N$1-2021),"-")</f>
        <v>3008373.8690803265</v>
      </c>
      <c r="O191" s="116">
        <f>IFERROR((INDEX(lifespans_all!O$205:O$212,MATCH($B191,lifespans_all!$B$205:$B$212,0))*SR_mission_minutes!O45)*POWER(1+(Settings!$C$31/100),O$1-2021),"-")</f>
        <v>3068541.3464619326</v>
      </c>
      <c r="P191" s="116">
        <f>IFERROR((INDEX(lifespans_all!P$205:P$212,MATCH($B191,lifespans_all!$B$205:$B$212,0))*SR_mission_minutes!P45)*POWER(1+(Settings!$C$31/100),P$1-2021),"-")</f>
        <v>3129912.1733911717</v>
      </c>
      <c r="Q191" s="116">
        <f>IFERROR((INDEX(lifespans_all!Q$205:Q$212,MATCH($B191,lifespans_all!$B$205:$B$212,0))*SR_mission_minutes!Q45)*POWER(1+(Settings!$C$31/100),Q$1-2021),"-")</f>
        <v>3192510.4168589949</v>
      </c>
      <c r="R191" s="116">
        <f>IFERROR((INDEX(lifespans_all!R$205:R$212,MATCH($B191,lifespans_all!$B$205:$B$212,0))*SR_mission_minutes!R45)*POWER(1+(Settings!$C$31/100),R$1-2021),"-")</f>
        <v>3256360.6251961752</v>
      </c>
      <c r="S191" s="116">
        <f>IFERROR((INDEX(lifespans_all!S$205:S$212,MATCH($B191,lifespans_all!$B$205:$B$212,0))*SR_mission_minutes!S45)*POWER(1+(Settings!$C$31/100),S$1-2021),"-")</f>
        <v>3321487.8377000978</v>
      </c>
      <c r="T191" s="116">
        <f>IFERROR((INDEX(lifespans_all!T$205:T$212,MATCH($B191,lifespans_all!$B$205:$B$212,0))*SR_mission_minutes!T45)*POWER(1+(Settings!$C$31/100),T$1-2021),"-")</f>
        <v>3387917.5944541004</v>
      </c>
      <c r="U191" s="116">
        <f>IFERROR((INDEX(lifespans_all!U$205:U$212,MATCH($B191,lifespans_all!$B$205:$B$212,0))*SR_mission_minutes!U45)*POWER(1+(Settings!$C$31/100),U$1-2021),"-")</f>
        <v>3455675.9463431826</v>
      </c>
      <c r="V191" s="116">
        <f>IFERROR((INDEX(lifespans_all!V$205:V$212,MATCH($B191,lifespans_all!$B$205:$B$212,0))*SR_mission_minutes!V45)*POWER(1+(Settings!$C$31/100),V$1-2021),"-")</f>
        <v>3524789.4652700461</v>
      </c>
      <c r="W191" s="116">
        <f>IFERROR((INDEX(lifespans_all!W$205:W$212,MATCH($B191,lifespans_all!$B$205:$B$212,0))*SR_mission_minutes!W45)*POWER(1+(Settings!$C$31/100),W$1-2021),"-")</f>
        <v>3595285.2545754467</v>
      </c>
    </row>
    <row r="192" spans="1:23" x14ac:dyDescent="0.25">
      <c r="A192" s="36" t="s">
        <v>107</v>
      </c>
      <c r="B192" s="35" t="s">
        <v>55</v>
      </c>
      <c r="C192" s="36" t="s">
        <v>11</v>
      </c>
      <c r="D192" s="116">
        <f>IFERROR((INDEX(lifespans_all!D$205:D$212,MATCH($B192,lifespans_all!$B$205:$B$212,0))*SR_mission_minutes!D46)*POWER(1+(Settings!$C$31/100),D$1-2021),"-")</f>
        <v>1891.4285714285716</v>
      </c>
      <c r="E192" s="116">
        <f>IFERROR((INDEX(lifespans_all!E$205:E$212,MATCH($B192,lifespans_all!$B$205:$B$212,0))*SR_mission_minutes!E46)*POWER(1+(Settings!$C$31/100),E$1-2021),"-")</f>
        <v>3858.514285714286</v>
      </c>
      <c r="F192" s="116">
        <f>IFERROR((INDEX(lifespans_all!F$205:F$212,MATCH($B192,lifespans_all!$B$205:$B$212,0))*SR_mission_minutes!F46)*POWER(1+(Settings!$C$31/100),F$1-2021),"-")</f>
        <v>15742.738285714287</v>
      </c>
      <c r="G192" s="116">
        <f>IFERROR((INDEX(lifespans_all!G$205:G$212,MATCH($B192,lifespans_all!$B$205:$B$212,0))*SR_mission_minutes!G46)*POWER(1+(Settings!$C$31/100),G$1-2021),"-")</f>
        <v>18064.792182857142</v>
      </c>
      <c r="H192" s="116">
        <f>IFERROR((INDEX(lifespans_all!H$205:H$212,MATCH($B192,lifespans_all!$B$205:$B$212,0))*SR_mission_minutes!H46)*POWER(1+(Settings!$C$31/100),H$1-2021),"-")</f>
        <v>20473.431140571429</v>
      </c>
      <c r="I192" s="116">
        <f>IFERROR((INDEX(lifespans_all!I$205:I$212,MATCH($B192,lifespans_all!$B$205:$B$212,0))*SR_mission_minutes!I46)*POWER(1+(Settings!$C$31/100),I$1-2021),"-")</f>
        <v>22971.189739721143</v>
      </c>
      <c r="J192" s="116">
        <f>IFERROR((INDEX(lifespans_all!J$205:J$212,MATCH($B192,lifespans_all!$B$205:$B$212,0))*SR_mission_minutes!J46)*POWER(1+(Settings!$C$31/100),J$1-2021),"-")</f>
        <v>25560.669310380617</v>
      </c>
      <c r="K192" s="116">
        <f>IFERROR((INDEX(lifespans_all!K$205:K$212,MATCH($B192,lifespans_all!$B$205:$B$212,0))*SR_mission_minutes!K46)*POWER(1+(Settings!$C$31/100),K$1-2021),"-")</f>
        <v>28244.539587970572</v>
      </c>
      <c r="L192" s="116">
        <f>IFERROR((INDEX(lifespans_all!L$205:L$212,MATCH($B192,lifespans_all!$B$205:$B$212,0))*SR_mission_minutes!L46)*POWER(1+(Settings!$C$31/100),L$1-2021),"-")</f>
        <v>31025.540408939985</v>
      </c>
      <c r="M192" s="116">
        <f>IFERROR((INDEX(lifespans_all!M$205:M$212,MATCH($B192,lifespans_all!$B$205:$B$212,0))*SR_mission_minutes!M46)*POWER(1+(Settings!$C$31/100),M$1-2021),"-")</f>
        <v>33906.483446912993</v>
      </c>
      <c r="N192" s="116">
        <f>IFERROR((INDEX(lifespans_all!N$205:N$212,MATCH($B192,lifespans_all!$B$205:$B$212,0))*SR_mission_minutes!N46)*POWER(1+(Settings!$C$31/100),N$1-2021),"-")</f>
        <v>34584.613115851251</v>
      </c>
      <c r="O192" s="116">
        <f>IFERROR((INDEX(lifespans_all!O$205:O$212,MATCH($B192,lifespans_all!$B$205:$B$212,0))*SR_mission_minutes!O46)*POWER(1+(Settings!$C$31/100),O$1-2021),"-")</f>
        <v>35276.305378168268</v>
      </c>
      <c r="P192" s="116">
        <f>IFERROR((INDEX(lifespans_all!P$205:P$212,MATCH($B192,lifespans_all!$B$205:$B$212,0))*SR_mission_minutes!P46)*POWER(1+(Settings!$C$31/100),P$1-2021),"-")</f>
        <v>35981.831485731644</v>
      </c>
      <c r="Q192" s="116">
        <f>IFERROR((INDEX(lifespans_all!Q$205:Q$212,MATCH($B192,lifespans_all!$B$205:$B$212,0))*SR_mission_minutes!Q46)*POWER(1+(Settings!$C$31/100),Q$1-2021),"-")</f>
        <v>36701.468115446274</v>
      </c>
      <c r="R192" s="116">
        <f>IFERROR((INDEX(lifespans_all!R$205:R$212,MATCH($B192,lifespans_all!$B$205:$B$212,0))*SR_mission_minutes!R46)*POWER(1+(Settings!$C$31/100),R$1-2021),"-")</f>
        <v>37435.497477755205</v>
      </c>
      <c r="S192" s="116">
        <f>IFERROR((INDEX(lifespans_all!S$205:S$212,MATCH($B192,lifespans_all!$B$205:$B$212,0))*SR_mission_minutes!S46)*POWER(1+(Settings!$C$31/100),S$1-2021),"-")</f>
        <v>38184.207427310299</v>
      </c>
      <c r="T192" s="116">
        <f>IFERROR((INDEX(lifespans_all!T$205:T$212,MATCH($B192,lifespans_all!$B$205:$B$212,0))*SR_mission_minutes!T46)*POWER(1+(Settings!$C$31/100),T$1-2021),"-")</f>
        <v>38947.891575856505</v>
      </c>
      <c r="U192" s="116">
        <f>IFERROR((INDEX(lifespans_all!U$205:U$212,MATCH($B192,lifespans_all!$B$205:$B$212,0))*SR_mission_minutes!U46)*POWER(1+(Settings!$C$31/100),U$1-2021),"-")</f>
        <v>39726.849407373644</v>
      </c>
      <c r="V192" s="116">
        <f>IFERROR((INDEX(lifespans_all!V$205:V$212,MATCH($B192,lifespans_all!$B$205:$B$212,0))*SR_mission_minutes!V46)*POWER(1+(Settings!$C$31/100),V$1-2021),"-")</f>
        <v>40521.386395521113</v>
      </c>
      <c r="W192" s="116">
        <f>IFERROR((INDEX(lifespans_all!W$205:W$212,MATCH($B192,lifespans_all!$B$205:$B$212,0))*SR_mission_minutes!W46)*POWER(1+(Settings!$C$31/100),W$1-2021),"-")</f>
        <v>41331.814123431534</v>
      </c>
    </row>
    <row r="193" spans="1:23" x14ac:dyDescent="0.25">
      <c r="A193" s="36" t="s">
        <v>107</v>
      </c>
      <c r="B193" s="35" t="s">
        <v>99</v>
      </c>
      <c r="C193" s="36" t="s">
        <v>11</v>
      </c>
      <c r="D193" s="116" t="str">
        <f>IFERROR((INDEX(lifespans_all!D$205:D$212,MATCH($B193,lifespans_all!$B$205:$B$212,0))*SR_mission_minutes!D47)*POWER(1+(Settings!$C$31/100),D$1-2021),"-")</f>
        <v>-</v>
      </c>
      <c r="E193" s="116" t="str">
        <f>IFERROR((INDEX(lifespans_all!E$205:E$212,MATCH($B193,lifespans_all!$B$205:$B$212,0))*SR_mission_minutes!E47)*POWER(1+(Settings!$C$31/100),E$1-2021),"-")</f>
        <v>-</v>
      </c>
      <c r="F193" s="116" t="str">
        <f>IFERROR((INDEX(lifespans_all!F$205:F$212,MATCH($B193,lifespans_all!$B$205:$B$212,0))*SR_mission_minutes!F47)*POWER(1+(Settings!$C$31/100),F$1-2021),"-")</f>
        <v>-</v>
      </c>
      <c r="G193" s="116" t="str">
        <f>IFERROR((INDEX(lifespans_all!G$205:G$212,MATCH($B193,lifespans_all!$B$205:$B$212,0))*SR_mission_minutes!G47)*POWER(1+(Settings!$C$31/100),G$1-2021),"-")</f>
        <v>-</v>
      </c>
      <c r="H193" s="116" t="str">
        <f>IFERROR((INDEX(lifespans_all!H$205:H$212,MATCH($B193,lifespans_all!$B$205:$B$212,0))*SR_mission_minutes!H47)*POWER(1+(Settings!$C$31/100),H$1-2021),"-")</f>
        <v>-</v>
      </c>
      <c r="I193" s="116" t="str">
        <f>IFERROR((INDEX(lifespans_all!I$205:I$212,MATCH($B193,lifespans_all!$B$205:$B$212,0))*SR_mission_minutes!I47)*POWER(1+(Settings!$C$31/100),I$1-2021),"-")</f>
        <v>-</v>
      </c>
      <c r="J193" s="116" t="str">
        <f>IFERROR((INDEX(lifespans_all!J$205:J$212,MATCH($B193,lifespans_all!$B$205:$B$212,0))*SR_mission_minutes!J47)*POWER(1+(Settings!$C$31/100),J$1-2021),"-")</f>
        <v>-</v>
      </c>
      <c r="K193" s="116" t="str">
        <f>IFERROR((INDEX(lifespans_all!K$205:K$212,MATCH($B193,lifespans_all!$B$205:$B$212,0))*SR_mission_minutes!K47)*POWER(1+(Settings!$C$31/100),K$1-2021),"-")</f>
        <v>-</v>
      </c>
      <c r="L193" s="116" t="str">
        <f>IFERROR((INDEX(lifespans_all!L$205:L$212,MATCH($B193,lifespans_all!$B$205:$B$212,0))*SR_mission_minutes!L47)*POWER(1+(Settings!$C$31/100),L$1-2021),"-")</f>
        <v>-</v>
      </c>
      <c r="M193" s="116" t="str">
        <f>IFERROR((INDEX(lifespans_all!M$205:M$212,MATCH($B193,lifespans_all!$B$205:$B$212,0))*SR_mission_minutes!M47)*POWER(1+(Settings!$C$31/100),M$1-2021),"-")</f>
        <v>-</v>
      </c>
      <c r="N193" s="116" t="str">
        <f>IFERROR((INDEX(lifespans_all!N$205:N$212,MATCH($B193,lifespans_all!$B$205:$B$212,0))*SR_mission_minutes!N47)*POWER(1+(Settings!$C$31/100),N$1-2021),"-")</f>
        <v>-</v>
      </c>
      <c r="O193" s="116" t="str">
        <f>IFERROR((INDEX(lifespans_all!O$205:O$212,MATCH($B193,lifespans_all!$B$205:$B$212,0))*SR_mission_minutes!O47)*POWER(1+(Settings!$C$31/100),O$1-2021),"-")</f>
        <v>-</v>
      </c>
      <c r="P193" s="116" t="str">
        <f>IFERROR((INDEX(lifespans_all!P$205:P$212,MATCH($B193,lifespans_all!$B$205:$B$212,0))*SR_mission_minutes!P47)*POWER(1+(Settings!$C$31/100),P$1-2021),"-")</f>
        <v>-</v>
      </c>
      <c r="Q193" s="116" t="str">
        <f>IFERROR((INDEX(lifespans_all!Q$205:Q$212,MATCH($B193,lifespans_all!$B$205:$B$212,0))*SR_mission_minutes!Q47)*POWER(1+(Settings!$C$31/100),Q$1-2021),"-")</f>
        <v>-</v>
      </c>
      <c r="R193" s="116" t="str">
        <f>IFERROR((INDEX(lifespans_all!R$205:R$212,MATCH($B193,lifespans_all!$B$205:$B$212,0))*SR_mission_minutes!R47)*POWER(1+(Settings!$C$31/100),R$1-2021),"-")</f>
        <v>-</v>
      </c>
      <c r="S193" s="116" t="str">
        <f>IFERROR((INDEX(lifespans_all!S$205:S$212,MATCH($B193,lifespans_all!$B$205:$B$212,0))*SR_mission_minutes!S47)*POWER(1+(Settings!$C$31/100),S$1-2021),"-")</f>
        <v>-</v>
      </c>
      <c r="T193" s="116" t="str">
        <f>IFERROR((INDEX(lifespans_all!T$205:T$212,MATCH($B193,lifespans_all!$B$205:$B$212,0))*SR_mission_minutes!T47)*POWER(1+(Settings!$C$31/100),T$1-2021),"-")</f>
        <v>-</v>
      </c>
      <c r="U193" s="116" t="str">
        <f>IFERROR((INDEX(lifespans_all!U$205:U$212,MATCH($B193,lifespans_all!$B$205:$B$212,0))*SR_mission_minutes!U47)*POWER(1+(Settings!$C$31/100),U$1-2021),"-")</f>
        <v>-</v>
      </c>
      <c r="V193" s="116" t="str">
        <f>IFERROR((INDEX(lifespans_all!V$205:V$212,MATCH($B193,lifespans_all!$B$205:$B$212,0))*SR_mission_minutes!V47)*POWER(1+(Settings!$C$31/100),V$1-2021),"-")</f>
        <v>-</v>
      </c>
      <c r="W193" s="116" t="str">
        <f>IFERROR((INDEX(lifespans_all!W$205:W$212,MATCH($B193,lifespans_all!$B$205:$B$212,0))*SR_mission_minutes!W47)*POWER(1+(Settings!$C$31/100),W$1-2021),"-")</f>
        <v>-</v>
      </c>
    </row>
    <row r="194" spans="1:23" x14ac:dyDescent="0.25">
      <c r="A194" s="36" t="s">
        <v>107</v>
      </c>
      <c r="B194" s="35" t="s">
        <v>59</v>
      </c>
      <c r="C194" s="36" t="s">
        <v>11</v>
      </c>
      <c r="D194" s="116">
        <f>IFERROR((INDEX(lifespans_all!D$205:D$212,MATCH($B194,lifespans_all!$B$205:$B$212,0))*SR_mission_minutes!D48)*POWER(1+(Settings!$C$31/100),D$1-2021),"-")</f>
        <v>46.050000000000004</v>
      </c>
      <c r="E194" s="116">
        <f>IFERROR((INDEX(lifespans_all!E$205:E$212,MATCH($B194,lifespans_all!$B$205:$B$212,0))*SR_mission_minutes!E48)*POWER(1+(Settings!$C$31/100),E$1-2021),"-")</f>
        <v>93.942000000000007</v>
      </c>
      <c r="F194" s="116">
        <f>IFERROR((INDEX(lifespans_all!F$205:F$212,MATCH($B194,lifespans_all!$B$205:$B$212,0))*SR_mission_minutes!F48)*POWER(1+(Settings!$C$31/100),F$1-2021),"-")</f>
        <v>143.73126000000002</v>
      </c>
      <c r="G194" s="116">
        <f>IFERROR((INDEX(lifespans_all!G$205:G$212,MATCH($B194,lifespans_all!$B$205:$B$212,0))*SR_mission_minutes!G48)*POWER(1+(Settings!$C$31/100),G$1-2021),"-")</f>
        <v>195.47451359999999</v>
      </c>
      <c r="H194" s="116">
        <f>IFERROR((INDEX(lifespans_all!H$205:H$212,MATCH($B194,lifespans_all!$B$205:$B$212,0))*SR_mission_minutes!H48)*POWER(1+(Settings!$C$31/100),H$1-2021),"-")</f>
        <v>747.69001451999998</v>
      </c>
      <c r="I194" s="116">
        <f>IFERROR((INDEX(lifespans_all!I$205:I$212,MATCH($B194,lifespans_all!$B$205:$B$212,0))*SR_mission_minutes!I48)*POWER(1+(Settings!$C$31/100),I$1-2021),"-")</f>
        <v>813.48673579776005</v>
      </c>
      <c r="J194" s="116">
        <f>IFERROR((INDEX(lifespans_all!J$205:J$212,MATCH($B194,lifespans_all!$B$205:$B$212,0))*SR_mission_minutes!J48)*POWER(1+(Settings!$C$31/100),J$1-2021),"-")</f>
        <v>881.6162499208225</v>
      </c>
      <c r="K194" s="116">
        <f>IFERROR((INDEX(lifespans_all!K$205:K$212,MATCH($B194,lifespans_all!$B$205:$B$212,0))*SR_mission_minutes!K48)*POWER(1+(Settings!$C$31/100),K$1-2021),"-")</f>
        <v>952.1455499144879</v>
      </c>
      <c r="L194" s="116">
        <f>IFERROR((INDEX(lifespans_all!L$205:L$212,MATCH($B194,lifespans_all!$B$205:$B$212,0))*SR_mission_minutes!L48)*POWER(1+(Settings!$C$31/100),L$1-2021),"-")</f>
        <v>1025.1433754079321</v>
      </c>
      <c r="M194" s="116">
        <f>IFERROR((INDEX(lifespans_all!M$205:M$212,MATCH($B194,lifespans_all!$B$205:$B$212,0))*SR_mission_minutes!M48)*POWER(1+(Settings!$C$31/100),M$1-2021),"-")</f>
        <v>1100.6802557011483</v>
      </c>
      <c r="N194" s="116">
        <f>IFERROR((INDEX(lifespans_all!N$205:N$212,MATCH($B194,lifespans_all!$B$205:$B$212,0))*SR_mission_minutes!N48)*POWER(1+(Settings!$C$31/100),N$1-2021),"-")</f>
        <v>1122.6938608151713</v>
      </c>
      <c r="O194" s="116">
        <f>IFERROR((INDEX(lifespans_all!O$205:O$212,MATCH($B194,lifespans_all!$B$205:$B$212,0))*SR_mission_minutes!O48)*POWER(1+(Settings!$C$31/100),O$1-2021),"-")</f>
        <v>1145.1477380314745</v>
      </c>
      <c r="P194" s="116">
        <f>IFERROR((INDEX(lifespans_all!P$205:P$212,MATCH($B194,lifespans_all!$B$205:$B$212,0))*SR_mission_minutes!P48)*POWER(1+(Settings!$C$31/100),P$1-2021),"-")</f>
        <v>1168.0506927921042</v>
      </c>
      <c r="Q194" s="116">
        <f>IFERROR((INDEX(lifespans_all!Q$205:Q$212,MATCH($B194,lifespans_all!$B$205:$B$212,0))*SR_mission_minutes!Q48)*POWER(1+(Settings!$C$31/100),Q$1-2021),"-")</f>
        <v>1191.4117066479462</v>
      </c>
      <c r="R194" s="116">
        <f>IFERROR((INDEX(lifespans_all!R$205:R$212,MATCH($B194,lifespans_all!$B$205:$B$212,0))*SR_mission_minutes!R48)*POWER(1+(Settings!$C$31/100),R$1-2021),"-")</f>
        <v>1215.2399407809053</v>
      </c>
      <c r="S194" s="116">
        <f>IFERROR((INDEX(lifespans_all!S$205:S$212,MATCH($B194,lifespans_all!$B$205:$B$212,0))*SR_mission_minutes!S48)*POWER(1+(Settings!$C$31/100),S$1-2021),"-")</f>
        <v>1239.544739596523</v>
      </c>
      <c r="T194" s="116">
        <f>IFERROR((INDEX(lifespans_all!T$205:T$212,MATCH($B194,lifespans_all!$B$205:$B$212,0))*SR_mission_minutes!T48)*POWER(1+(Settings!$C$31/100),T$1-2021),"-")</f>
        <v>1264.3356343884536</v>
      </c>
      <c r="U194" s="116">
        <f>IFERROR((INDEX(lifespans_all!U$205:U$212,MATCH($B194,lifespans_all!$B$205:$B$212,0))*SR_mission_minutes!U48)*POWER(1+(Settings!$C$31/100),U$1-2021),"-")</f>
        <v>1289.6223470762229</v>
      </c>
      <c r="V194" s="116">
        <f>IFERROR((INDEX(lifespans_all!V$205:V$212,MATCH($B194,lifespans_all!$B$205:$B$212,0))*SR_mission_minutes!V48)*POWER(1+(Settings!$C$31/100),V$1-2021),"-")</f>
        <v>1315.4147940177472</v>
      </c>
      <c r="W194" s="116">
        <f>IFERROR((INDEX(lifespans_all!W$205:W$212,MATCH($B194,lifespans_all!$B$205:$B$212,0))*SR_mission_minutes!W48)*POWER(1+(Settings!$C$31/100),W$1-2021),"-")</f>
        <v>1341.723089898102</v>
      </c>
    </row>
    <row r="195" spans="1:23" x14ac:dyDescent="0.25">
      <c r="A195" s="36" t="s">
        <v>107</v>
      </c>
      <c r="B195" s="35" t="s">
        <v>100</v>
      </c>
      <c r="C195" s="36" t="s">
        <v>11</v>
      </c>
      <c r="D195" s="116" t="str">
        <f>IFERROR((INDEX(lifespans_all!D$205:D$212,MATCH($B195,lifespans_all!$B$205:$B$212,0))*SR_mission_minutes!D49)*POWER(1+(Settings!$C$31/100),D$1-2021),"-")</f>
        <v>-</v>
      </c>
      <c r="E195" s="116" t="str">
        <f>IFERROR((INDEX(lifespans_all!E$205:E$212,MATCH($B195,lifespans_all!$B$205:$B$212,0))*SR_mission_minutes!E49)*POWER(1+(Settings!$C$31/100),E$1-2021),"-")</f>
        <v>-</v>
      </c>
      <c r="F195" s="116" t="str">
        <f>IFERROR((INDEX(lifespans_all!F$205:F$212,MATCH($B195,lifespans_all!$B$205:$B$212,0))*SR_mission_minutes!F49)*POWER(1+(Settings!$C$31/100),F$1-2021),"-")</f>
        <v>-</v>
      </c>
      <c r="G195" s="116" t="str">
        <f>IFERROR((INDEX(lifespans_all!G$205:G$212,MATCH($B195,lifespans_all!$B$205:$B$212,0))*SR_mission_minutes!G49)*POWER(1+(Settings!$C$31/100),G$1-2021),"-")</f>
        <v>-</v>
      </c>
      <c r="H195" s="116" t="str">
        <f>IFERROR((INDEX(lifespans_all!H$205:H$212,MATCH($B195,lifespans_all!$B$205:$B$212,0))*SR_mission_minutes!H49)*POWER(1+(Settings!$C$31/100),H$1-2021),"-")</f>
        <v>-</v>
      </c>
      <c r="I195" s="116" t="str">
        <f>IFERROR((INDEX(lifespans_all!I$205:I$212,MATCH($B195,lifespans_all!$B$205:$B$212,0))*SR_mission_minutes!I49)*POWER(1+(Settings!$C$31/100),I$1-2021),"-")</f>
        <v>-</v>
      </c>
      <c r="J195" s="116" t="str">
        <f>IFERROR((INDEX(lifespans_all!J$205:J$212,MATCH($B195,lifespans_all!$B$205:$B$212,0))*SR_mission_minutes!J49)*POWER(1+(Settings!$C$31/100),J$1-2021),"-")</f>
        <v>-</v>
      </c>
      <c r="K195" s="116" t="str">
        <f>IFERROR((INDEX(lifespans_all!K$205:K$212,MATCH($B195,lifespans_all!$B$205:$B$212,0))*SR_mission_minutes!K49)*POWER(1+(Settings!$C$31/100),K$1-2021),"-")</f>
        <v>-</v>
      </c>
      <c r="L195" s="116" t="str">
        <f>IFERROR((INDEX(lifespans_all!L$205:L$212,MATCH($B195,lifespans_all!$B$205:$B$212,0))*SR_mission_minutes!L49)*POWER(1+(Settings!$C$31/100),L$1-2021),"-")</f>
        <v>-</v>
      </c>
      <c r="M195" s="116" t="str">
        <f>IFERROR((INDEX(lifespans_all!M$205:M$212,MATCH($B195,lifespans_all!$B$205:$B$212,0))*SR_mission_minutes!M49)*POWER(1+(Settings!$C$31/100),M$1-2021),"-")</f>
        <v>-</v>
      </c>
      <c r="N195" s="116" t="str">
        <f>IFERROR((INDEX(lifespans_all!N$205:N$212,MATCH($B195,lifespans_all!$B$205:$B$212,0))*SR_mission_minutes!N49)*POWER(1+(Settings!$C$31/100),N$1-2021),"-")</f>
        <v>-</v>
      </c>
      <c r="O195" s="116" t="str">
        <f>IFERROR((INDEX(lifespans_all!O$205:O$212,MATCH($B195,lifespans_all!$B$205:$B$212,0))*SR_mission_minutes!O49)*POWER(1+(Settings!$C$31/100),O$1-2021),"-")</f>
        <v>-</v>
      </c>
      <c r="P195" s="116" t="str">
        <f>IFERROR((INDEX(lifespans_all!P$205:P$212,MATCH($B195,lifespans_all!$B$205:$B$212,0))*SR_mission_minutes!P49)*POWER(1+(Settings!$C$31/100),P$1-2021),"-")</f>
        <v>-</v>
      </c>
      <c r="Q195" s="116" t="str">
        <f>IFERROR((INDEX(lifespans_all!Q$205:Q$212,MATCH($B195,lifespans_all!$B$205:$B$212,0))*SR_mission_minutes!Q49)*POWER(1+(Settings!$C$31/100),Q$1-2021),"-")</f>
        <v>-</v>
      </c>
      <c r="R195" s="116" t="str">
        <f>IFERROR((INDEX(lifespans_all!R$205:R$212,MATCH($B195,lifespans_all!$B$205:$B$212,0))*SR_mission_minutes!R49)*POWER(1+(Settings!$C$31/100),R$1-2021),"-")</f>
        <v>-</v>
      </c>
      <c r="S195" s="116" t="str">
        <f>IFERROR((INDEX(lifespans_all!S$205:S$212,MATCH($B195,lifespans_all!$B$205:$B$212,0))*SR_mission_minutes!S49)*POWER(1+(Settings!$C$31/100),S$1-2021),"-")</f>
        <v>-</v>
      </c>
      <c r="T195" s="116" t="str">
        <f>IFERROR((INDEX(lifespans_all!T$205:T$212,MATCH($B195,lifespans_all!$B$205:$B$212,0))*SR_mission_minutes!T49)*POWER(1+(Settings!$C$31/100),T$1-2021),"-")</f>
        <v>-</v>
      </c>
      <c r="U195" s="116" t="str">
        <f>IFERROR((INDEX(lifespans_all!U$205:U$212,MATCH($B195,lifespans_all!$B$205:$B$212,0))*SR_mission_minutes!U49)*POWER(1+(Settings!$C$31/100),U$1-2021),"-")</f>
        <v>-</v>
      </c>
      <c r="V195" s="116" t="str">
        <f>IFERROR((INDEX(lifespans_all!V$205:V$212,MATCH($B195,lifespans_all!$B$205:$B$212,0))*SR_mission_minutes!V49)*POWER(1+(Settings!$C$31/100),V$1-2021),"-")</f>
        <v>-</v>
      </c>
      <c r="W195" s="116" t="str">
        <f>IFERROR((INDEX(lifespans_all!W$205:W$212,MATCH($B195,lifespans_all!$B$205:$B$212,0))*SR_mission_minutes!W49)*POWER(1+(Settings!$C$31/100),W$1-2021),"-")</f>
        <v>-</v>
      </c>
    </row>
    <row r="196" spans="1:23" x14ac:dyDescent="0.25">
      <c r="A196" s="36" t="s">
        <v>107</v>
      </c>
      <c r="B196" s="35" t="s">
        <v>57</v>
      </c>
      <c r="C196" s="36" t="s">
        <v>11</v>
      </c>
      <c r="D196" s="116">
        <f>IFERROR((INDEX(lifespans_all!D$205:D$212,MATCH($B196,lifespans_all!$B$205:$B$212,0))*SR_mission_minutes!D50)*POWER(1+(Settings!$C$31/100),D$1-2021),"-")</f>
        <v>1147</v>
      </c>
      <c r="E196" s="116">
        <f>IFERROR((INDEX(lifespans_all!E$205:E$212,MATCH($B196,lifespans_all!$B$205:$B$212,0))*SR_mission_minutes!E50)*POWER(1+(Settings!$C$31/100),E$1-2021),"-")</f>
        <v>2339.88</v>
      </c>
      <c r="F196" s="116">
        <f>IFERROR((INDEX(lifespans_all!F$205:F$212,MATCH($B196,lifespans_all!$B$205:$B$212,0))*SR_mission_minutes!F50)*POWER(1+(Settings!$C$31/100),F$1-2021),"-")</f>
        <v>3580.0164</v>
      </c>
      <c r="G196" s="116">
        <f>IFERROR((INDEX(lifespans_all!G$205:G$212,MATCH($B196,lifespans_all!$B$205:$B$212,0))*SR_mission_minutes!G50)*POWER(1+(Settings!$C$31/100),G$1-2021),"-")</f>
        <v>4868.8223039999993</v>
      </c>
      <c r="H196" s="116">
        <f>IFERROR((INDEX(lifespans_all!H$205:H$212,MATCH($B196,lifespans_all!$B$205:$B$212,0))*SR_mission_minutes!H50)*POWER(1+(Settings!$C$31/100),H$1-2021),"-")</f>
        <v>8690.8478126400005</v>
      </c>
      <c r="I196" s="116">
        <f>IFERROR((INDEX(lifespans_all!I$205:I$212,MATCH($B196,lifespans_all!$B$205:$B$212,0))*SR_mission_minutes!I50)*POWER(1+(Settings!$C$31/100),I$1-2021),"-")</f>
        <v>10131.045450163199</v>
      </c>
      <c r="J196" s="116">
        <f>IFERROR((INDEX(lifespans_all!J$205:J$212,MATCH($B196,lifespans_all!$B$205:$B$212,0))*SR_mission_minutes!J50)*POWER(1+(Settings!$C$31/100),J$1-2021),"-")</f>
        <v>11625.374654062272</v>
      </c>
      <c r="K196" s="116">
        <f>IFERROR((INDEX(lifespans_all!K$205:K$212,MATCH($B196,lifespans_all!$B$205:$B$212,0))*SR_mission_minutes!K50)*POWER(1+(Settings!$C$31/100),K$1-2021),"-")</f>
        <v>13175.424607937239</v>
      </c>
      <c r="L196" s="116">
        <f>IFERROR((INDEX(lifespans_all!L$205:L$212,MATCH($B196,lifespans_all!$B$205:$B$212,0))*SR_mission_minutes!L50)*POWER(1+(Settings!$C$31/100),L$1-2021),"-")</f>
        <v>14782.826410105585</v>
      </c>
      <c r="M196" s="116">
        <f>IFERROR((INDEX(lifespans_all!M$205:M$212,MATCH($B196,lifespans_all!$B$205:$B$212,0))*SR_mission_minutes!M50)*POWER(1+(Settings!$C$31/100),M$1-2021),"-")</f>
        <v>16449.254114517487</v>
      </c>
      <c r="N196" s="116">
        <f>IFERROR((INDEX(lifespans_all!N$205:N$212,MATCH($B196,lifespans_all!$B$205:$B$212,0))*SR_mission_minutes!N50)*POWER(1+(Settings!$C$31/100),N$1-2021),"-")</f>
        <v>16778.239196807837</v>
      </c>
      <c r="O196" s="116">
        <f>IFERROR((INDEX(lifespans_all!O$205:O$212,MATCH($B196,lifespans_all!$B$205:$B$212,0))*SR_mission_minutes!O50)*POWER(1+(Settings!$C$31/100),O$1-2021),"-")</f>
        <v>17113.803980743989</v>
      </c>
      <c r="P196" s="116">
        <f>IFERROR((INDEX(lifespans_all!P$205:P$212,MATCH($B196,lifespans_all!$B$205:$B$212,0))*SR_mission_minutes!P50)*POWER(1+(Settings!$C$31/100),P$1-2021),"-")</f>
        <v>17456.080060358872</v>
      </c>
      <c r="Q196" s="116">
        <f>IFERROR((INDEX(lifespans_all!Q$205:Q$212,MATCH($B196,lifespans_all!$B$205:$B$212,0))*SR_mission_minutes!Q50)*POWER(1+(Settings!$C$31/100),Q$1-2021),"-")</f>
        <v>17805.20166156605</v>
      </c>
      <c r="R196" s="116">
        <f>IFERROR((INDEX(lifespans_all!R$205:R$212,MATCH($B196,lifespans_all!$B$205:$B$212,0))*SR_mission_minutes!R50)*POWER(1+(Settings!$C$31/100),R$1-2021),"-")</f>
        <v>18161.305694797371</v>
      </c>
      <c r="S196" s="116">
        <f>IFERROR((INDEX(lifespans_all!S$205:S$212,MATCH($B196,lifespans_all!$B$205:$B$212,0))*SR_mission_minutes!S50)*POWER(1+(Settings!$C$31/100),S$1-2021),"-")</f>
        <v>18524.531808693315</v>
      </c>
      <c r="T196" s="116">
        <f>IFERROR((INDEX(lifespans_all!T$205:T$212,MATCH($B196,lifespans_all!$B$205:$B$212,0))*SR_mission_minutes!T50)*POWER(1+(Settings!$C$31/100),T$1-2021),"-")</f>
        <v>18895.022444867183</v>
      </c>
      <c r="U196" s="116">
        <f>IFERROR((INDEX(lifespans_all!U$205:U$212,MATCH($B196,lifespans_all!$B$205:$B$212,0))*SR_mission_minutes!U50)*POWER(1+(Settings!$C$31/100),U$1-2021),"-")</f>
        <v>19272.922893764531</v>
      </c>
      <c r="V196" s="116">
        <f>IFERROR((INDEX(lifespans_all!V$205:V$212,MATCH($B196,lifespans_all!$B$205:$B$212,0))*SR_mission_minutes!V50)*POWER(1+(Settings!$C$31/100),V$1-2021),"-")</f>
        <v>19658.381351639819</v>
      </c>
      <c r="W196" s="116">
        <f>IFERROR((INDEX(lifespans_all!W$205:W$212,MATCH($B196,lifespans_all!$B$205:$B$212,0))*SR_mission_minutes!W50)*POWER(1+(Settings!$C$31/100),W$1-2021),"-")</f>
        <v>20051.548978672614</v>
      </c>
    </row>
    <row r="197" spans="1:23" x14ac:dyDescent="0.25">
      <c r="A197" s="36" t="s">
        <v>107</v>
      </c>
      <c r="B197" s="35" t="s">
        <v>60</v>
      </c>
      <c r="C197" s="36" t="s">
        <v>11</v>
      </c>
      <c r="D197" s="116">
        <f>IFERROR((INDEX(lifespans_all!D$205:D$212,MATCH($B197,lifespans_all!$B$205:$B$212,0))*SR_mission_minutes!D51)*POWER(1+(Settings!$C$31/100),D$1-2021),"-")</f>
        <v>16869.666666666668</v>
      </c>
      <c r="E197" s="116">
        <f>IFERROR((INDEX(lifespans_all!E$205:E$212,MATCH($B197,lifespans_all!$B$205:$B$212,0))*SR_mission_minutes!E51)*POWER(1+(Settings!$C$31/100),E$1-2021),"-")</f>
        <v>68828.240000000005</v>
      </c>
      <c r="F197" s="116">
        <f>IFERROR((INDEX(lifespans_all!F$205:F$212,MATCH($B197,lifespans_all!$B$205:$B$212,0))*SR_mission_minutes!F51)*POWER(1+(Settings!$C$31/100),F$1-2021),"-")</f>
        <v>87756.006000000008</v>
      </c>
      <c r="G197" s="116">
        <f>IFERROR((INDEX(lifespans_all!G$205:G$212,MATCH($B197,lifespans_all!$B$205:$B$212,0))*SR_mission_minutes!G51)*POWER(1+(Settings!$C$31/100),G$1-2021),"-")</f>
        <v>107413.351344</v>
      </c>
      <c r="H197" s="116">
        <f>IFERROR((INDEX(lifespans_all!H$205:H$212,MATCH($B197,lifespans_all!$B$205:$B$212,0))*SR_mission_minutes!H51)*POWER(1+(Settings!$C$31/100),H$1-2021),"-")</f>
        <v>127821.88809936</v>
      </c>
      <c r="I197" s="116">
        <f>IFERROR((INDEX(lifespans_all!I$205:I$212,MATCH($B197,lifespans_all!$B$205:$B$212,0))*SR_mission_minutes!I51)*POWER(1+(Settings!$C$31/100),I$1-2021),"-")</f>
        <v>186254.75123049601</v>
      </c>
      <c r="J197" s="116">
        <f>IFERROR((INDEX(lifespans_all!J$205:J$212,MATCH($B197,lifespans_all!$B$205:$B$212,0))*SR_mission_minutes!J51)*POWER(1+(Settings!$C$31/100),J$1-2021),"-")</f>
        <v>208977.83088061653</v>
      </c>
      <c r="K197" s="116">
        <f>IFERROR((INDEX(lifespans_all!K$205:K$212,MATCH($B197,lifespans_all!$B$205:$B$212,0))*SR_mission_minutes!K51)*POWER(1+(Settings!$C$31/100),K$1-2021),"-")</f>
        <v>232535.33181624961</v>
      </c>
      <c r="L197" s="116">
        <f>IFERROR((INDEX(lifespans_all!L$205:L$212,MATCH($B197,lifespans_all!$B$205:$B$212,0))*SR_mission_minutes!L51)*POWER(1+(Settings!$C$31/100),L$1-2021),"-")</f>
        <v>256951.54165695587</v>
      </c>
      <c r="M197" s="116">
        <f>IFERROR((INDEX(lifespans_all!M$205:M$212,MATCH($B197,lifespans_all!$B$205:$B$212,0))*SR_mission_minutes!M51)*POWER(1+(Settings!$C$31/100),M$1-2021),"-")</f>
        <v>282251.38575856382</v>
      </c>
      <c r="N197" s="116">
        <f>IFERROR((INDEX(lifespans_all!N$205:N$212,MATCH($B197,lifespans_all!$B$205:$B$212,0))*SR_mission_minutes!N51)*POWER(1+(Settings!$C$31/100),N$1-2021),"-")</f>
        <v>287896.4134737351</v>
      </c>
      <c r="O197" s="116">
        <f>IFERROR((INDEX(lifespans_all!O$205:O$212,MATCH($B197,lifespans_all!$B$205:$B$212,0))*SR_mission_minutes!O51)*POWER(1+(Settings!$C$31/100),O$1-2021),"-")</f>
        <v>293654.34174320975</v>
      </c>
      <c r="P197" s="116">
        <f>IFERROR((INDEX(lifespans_all!P$205:P$212,MATCH($B197,lifespans_all!$B$205:$B$212,0))*SR_mission_minutes!P51)*POWER(1+(Settings!$C$31/100),P$1-2021),"-")</f>
        <v>299527.42857807397</v>
      </c>
      <c r="Q197" s="116">
        <f>IFERROR((INDEX(lifespans_all!Q$205:Q$212,MATCH($B197,lifespans_all!$B$205:$B$212,0))*SR_mission_minutes!Q51)*POWER(1+(Settings!$C$31/100),Q$1-2021),"-")</f>
        <v>305517.97714963544</v>
      </c>
      <c r="R197" s="116">
        <f>IFERROR((INDEX(lifespans_all!R$205:R$212,MATCH($B197,lifespans_all!$B$205:$B$212,0))*SR_mission_minutes!R51)*POWER(1+(Settings!$C$31/100),R$1-2021),"-")</f>
        <v>311628.33669262822</v>
      </c>
      <c r="S197" s="116">
        <f>IFERROR((INDEX(lifespans_all!S$205:S$212,MATCH($B197,lifespans_all!$B$205:$B$212,0))*SR_mission_minutes!S51)*POWER(1+(Settings!$C$31/100),S$1-2021),"-")</f>
        <v>317860.90342648065</v>
      </c>
      <c r="T197" s="116">
        <f>IFERROR((INDEX(lifespans_all!T$205:T$212,MATCH($B197,lifespans_all!$B$205:$B$212,0))*SR_mission_minutes!T51)*POWER(1+(Settings!$C$31/100),T$1-2021),"-")</f>
        <v>324218.12149501033</v>
      </c>
      <c r="U197" s="116">
        <f>IFERROR((INDEX(lifespans_all!U$205:U$212,MATCH($B197,lifespans_all!$B$205:$B$212,0))*SR_mission_minutes!U51)*POWER(1+(Settings!$C$31/100),U$1-2021),"-")</f>
        <v>330702.4839249106</v>
      </c>
      <c r="V197" s="116">
        <f>IFERROR((INDEX(lifespans_all!V$205:V$212,MATCH($B197,lifespans_all!$B$205:$B$212,0))*SR_mission_minutes!V51)*POWER(1+(Settings!$C$31/100),V$1-2021),"-")</f>
        <v>337316.53360340872</v>
      </c>
      <c r="W197" s="116">
        <f>IFERROR((INDEX(lifespans_all!W$205:W$212,MATCH($B197,lifespans_all!$B$205:$B$212,0))*SR_mission_minutes!W51)*POWER(1+(Settings!$C$31/100),W$1-2021),"-")</f>
        <v>344062.8642754769</v>
      </c>
    </row>
    <row r="198" spans="1:23" x14ac:dyDescent="0.25">
      <c r="D198" s="129"/>
      <c r="E198" s="2"/>
      <c r="F198" s="2"/>
      <c r="G198" s="2"/>
      <c r="H198" s="2"/>
      <c r="I198" s="2"/>
      <c r="J198" s="2"/>
      <c r="K198" s="2"/>
      <c r="L198" s="2"/>
      <c r="M198" s="2"/>
      <c r="N198" s="2"/>
      <c r="O198" s="2"/>
      <c r="P198" s="2"/>
      <c r="Q198" s="2"/>
      <c r="R198" s="2"/>
      <c r="S198" s="2"/>
      <c r="T198" s="2"/>
      <c r="U198" s="2"/>
      <c r="V198" s="2"/>
      <c r="W198" s="2"/>
    </row>
    <row r="199" spans="1:23" x14ac:dyDescent="0.25">
      <c r="D199" s="37">
        <f t="shared" ref="D199:V199" si="34">SUM(D148:D197)</f>
        <v>1905067.274603175</v>
      </c>
      <c r="E199" s="37">
        <f t="shared" si="34"/>
        <v>2079820.1443174602</v>
      </c>
      <c r="F199" s="37">
        <f t="shared" si="34"/>
        <v>2402914.5351612698</v>
      </c>
      <c r="G199" s="37">
        <f t="shared" si="34"/>
        <v>2673400.467631835</v>
      </c>
      <c r="H199" s="37">
        <f t="shared" si="34"/>
        <v>2998341.1473897183</v>
      </c>
      <c r="I199" s="37">
        <f t="shared" si="34"/>
        <v>3312790.4616912156</v>
      </c>
      <c r="J199" s="37">
        <f t="shared" si="34"/>
        <v>3644168.1506547951</v>
      </c>
      <c r="K199" s="37">
        <f t="shared" si="34"/>
        <v>3985921.7040711632</v>
      </c>
      <c r="L199" s="37">
        <f t="shared" si="34"/>
        <v>4322603.4463364836</v>
      </c>
      <c r="M199" s="37">
        <f t="shared" si="34"/>
        <v>4671383.9070996745</v>
      </c>
      <c r="N199" s="37">
        <f t="shared" si="34"/>
        <v>4918715.4307463784</v>
      </c>
      <c r="O199" s="37">
        <f t="shared" si="34"/>
        <v>5008096.4449168611</v>
      </c>
      <c r="P199" s="37">
        <f t="shared" si="34"/>
        <v>5099265.0793707557</v>
      </c>
      <c r="Q199" s="37">
        <f t="shared" si="34"/>
        <v>5192257.086513726</v>
      </c>
      <c r="R199" s="37">
        <f t="shared" si="34"/>
        <v>5287108.9337995565</v>
      </c>
      <c r="S199" s="37">
        <f t="shared" si="34"/>
        <v>5383857.8180311015</v>
      </c>
      <c r="T199" s="37">
        <f t="shared" si="34"/>
        <v>5482541.6799472803</v>
      </c>
      <c r="U199" s="37">
        <f t="shared" si="34"/>
        <v>5583199.219101782</v>
      </c>
      <c r="V199" s="37">
        <f t="shared" si="34"/>
        <v>5685869.9090393716</v>
      </c>
      <c r="W199" s="37">
        <f>SUM(W148:W197)</f>
        <v>5790594.0127757145</v>
      </c>
    </row>
    <row r="200" spans="1:23" ht="14.4" thickBot="1" x14ac:dyDescent="0.3">
      <c r="B200" s="2" t="s">
        <v>94</v>
      </c>
      <c r="D200" s="38"/>
      <c r="E200" s="38"/>
      <c r="F200" s="38"/>
      <c r="G200" s="38"/>
      <c r="H200" s="38"/>
      <c r="I200" s="38"/>
      <c r="J200" s="38"/>
      <c r="K200" s="38"/>
      <c r="L200" s="38"/>
      <c r="M200" s="2"/>
      <c r="N200" s="2"/>
      <c r="O200" s="38"/>
      <c r="P200" s="38"/>
      <c r="Q200" s="38"/>
      <c r="R200" s="38"/>
      <c r="S200" s="38"/>
      <c r="T200" s="38"/>
      <c r="U200" s="38"/>
      <c r="V200" s="38"/>
      <c r="W200" s="38"/>
    </row>
    <row r="201" spans="1:23" x14ac:dyDescent="0.25">
      <c r="B201" s="71" t="s">
        <v>101</v>
      </c>
      <c r="D201" s="91">
        <v>2021</v>
      </c>
      <c r="E201" s="92">
        <v>2022</v>
      </c>
      <c r="F201" s="91">
        <v>2023</v>
      </c>
      <c r="G201" s="92">
        <v>2024</v>
      </c>
      <c r="H201" s="91">
        <v>2025</v>
      </c>
      <c r="I201" s="92">
        <v>2026</v>
      </c>
      <c r="J201" s="91">
        <v>2027</v>
      </c>
      <c r="K201" s="92">
        <v>2028</v>
      </c>
      <c r="L201" s="91">
        <v>2029</v>
      </c>
      <c r="M201" s="92">
        <v>2030</v>
      </c>
      <c r="N201" s="91">
        <v>2031</v>
      </c>
      <c r="O201" s="92">
        <v>2032</v>
      </c>
      <c r="P201" s="91">
        <v>2033</v>
      </c>
      <c r="Q201" s="92">
        <v>2034</v>
      </c>
      <c r="R201" s="91">
        <v>2035</v>
      </c>
      <c r="S201" s="92">
        <v>2036</v>
      </c>
      <c r="T201" s="91">
        <v>2037</v>
      </c>
      <c r="U201" s="92">
        <v>2038</v>
      </c>
      <c r="V201" s="91">
        <v>2039</v>
      </c>
      <c r="W201" s="92">
        <v>2040</v>
      </c>
    </row>
    <row r="202" spans="1:23" x14ac:dyDescent="0.25">
      <c r="B202" s="47" t="s">
        <v>58</v>
      </c>
      <c r="D202" s="93">
        <f>SUMIF($B148:$B197,$B202,D$148:D$197)</f>
        <v>528443.4</v>
      </c>
      <c r="E202" s="93">
        <f t="shared" ref="E202:W202" si="35">SUMIF($B148:$B197,$B202,E$148:E$197)</f>
        <v>600127.89599999995</v>
      </c>
      <c r="F202" s="93">
        <f t="shared" si="35"/>
        <v>674652.20088000002</v>
      </c>
      <c r="G202" s="93">
        <f t="shared" si="35"/>
        <v>752101.23319679988</v>
      </c>
      <c r="H202" s="93">
        <f t="shared" si="35"/>
        <v>832562.17232591996</v>
      </c>
      <c r="I202" s="93">
        <f t="shared" si="35"/>
        <v>916124.51492692612</v>
      </c>
      <c r="J202" s="93">
        <f t="shared" si="35"/>
        <v>1002880.1327630421</v>
      </c>
      <c r="K202" s="93">
        <f t="shared" si="35"/>
        <v>1092923.3319066316</v>
      </c>
      <c r="L202" s="93">
        <f t="shared" si="35"/>
        <v>1186350.91336286</v>
      </c>
      <c r="M202" s="93">
        <f t="shared" si="35"/>
        <v>1283262.2351445747</v>
      </c>
      <c r="N202" s="93">
        <f t="shared" si="35"/>
        <v>1464931.8797966214</v>
      </c>
      <c r="O202" s="93">
        <f t="shared" si="35"/>
        <v>1487337.7773925536</v>
      </c>
      <c r="P202" s="93">
        <f t="shared" si="35"/>
        <v>1510191.792940405</v>
      </c>
      <c r="Q202" s="93">
        <f t="shared" si="35"/>
        <v>1533502.8887992129</v>
      </c>
      <c r="R202" s="93">
        <f t="shared" si="35"/>
        <v>1557280.2065751974</v>
      </c>
      <c r="S202" s="93">
        <f t="shared" si="35"/>
        <v>1581533.0707067009</v>
      </c>
      <c r="T202" s="93">
        <f t="shared" si="35"/>
        <v>1606270.9921208352</v>
      </c>
      <c r="U202" s="93">
        <f t="shared" si="35"/>
        <v>1631503.6719632521</v>
      </c>
      <c r="V202" s="93">
        <f t="shared" si="35"/>
        <v>1657241.0054025168</v>
      </c>
      <c r="W202" s="93">
        <f t="shared" si="35"/>
        <v>1683493.0855105673</v>
      </c>
    </row>
    <row r="203" spans="1:23" x14ac:dyDescent="0.25">
      <c r="B203" s="47" t="s">
        <v>56</v>
      </c>
      <c r="D203" s="93">
        <f>SUMIF($B148:$B197,$B203,D$148:D$197)</f>
        <v>1241016.3722222222</v>
      </c>
      <c r="E203" s="93">
        <f t="shared" ref="E203:W203" si="36">SUMIF($B148:$B197,$B203,E$148:E$197)</f>
        <v>1322657.6482222222</v>
      </c>
      <c r="F203" s="93">
        <f t="shared" si="36"/>
        <v>1546218.675668889</v>
      </c>
      <c r="G203" s="93">
        <f t="shared" si="36"/>
        <v>1715935.6274239109</v>
      </c>
      <c r="H203" s="93">
        <f t="shared" si="36"/>
        <v>1935978.4513300401</v>
      </c>
      <c r="I203" s="93">
        <f t="shared" si="36"/>
        <v>2138168.140274778</v>
      </c>
      <c r="J203" s="93">
        <f t="shared" si="36"/>
        <v>2355915.1934634396</v>
      </c>
      <c r="K203" s="93">
        <f t="shared" si="36"/>
        <v>2579763.5972691267</v>
      </c>
      <c r="L203" s="93">
        <f t="shared" si="36"/>
        <v>2794140.1477888809</v>
      </c>
      <c r="M203" s="93">
        <f t="shared" si="36"/>
        <v>3016086.5350460717</v>
      </c>
      <c r="N203" s="93">
        <f t="shared" si="36"/>
        <v>3075074.2579692155</v>
      </c>
      <c r="O203" s="93">
        <f t="shared" si="36"/>
        <v>3135241.7353508216</v>
      </c>
      <c r="P203" s="93">
        <f t="shared" si="36"/>
        <v>3196612.5622800607</v>
      </c>
      <c r="Q203" s="93">
        <f t="shared" si="36"/>
        <v>3259210.8057478839</v>
      </c>
      <c r="R203" s="93">
        <f t="shared" si="36"/>
        <v>3323061.0140850642</v>
      </c>
      <c r="S203" s="93">
        <f t="shared" si="36"/>
        <v>3388188.2265889868</v>
      </c>
      <c r="T203" s="93">
        <f t="shared" si="36"/>
        <v>3454617.9833429893</v>
      </c>
      <c r="U203" s="93">
        <f t="shared" si="36"/>
        <v>3522376.3352320716</v>
      </c>
      <c r="V203" s="93">
        <f t="shared" si="36"/>
        <v>3591489.8541589351</v>
      </c>
      <c r="W203" s="93">
        <f t="shared" si="36"/>
        <v>3661985.6434643357</v>
      </c>
    </row>
    <row r="204" spans="1:23" x14ac:dyDescent="0.25">
      <c r="B204" s="47" t="s">
        <v>55</v>
      </c>
      <c r="D204" s="93">
        <f>SUMIF($B148:$B197,$B204,D$148:D$197)</f>
        <v>8984.2857142857138</v>
      </c>
      <c r="E204" s="93">
        <f t="shared" ref="E204:W204" si="37">SUMIF($B148:$B197,$B204,E$148:E$197)</f>
        <v>10951.371428571429</v>
      </c>
      <c r="F204" s="93">
        <f t="shared" si="37"/>
        <v>15742.738285714287</v>
      </c>
      <c r="G204" s="93">
        <f t="shared" si="37"/>
        <v>18064.792182857142</v>
      </c>
      <c r="H204" s="93">
        <f t="shared" si="37"/>
        <v>20473.431140571429</v>
      </c>
      <c r="I204" s="93">
        <f t="shared" si="37"/>
        <v>22971.189739721143</v>
      </c>
      <c r="J204" s="93">
        <f t="shared" si="37"/>
        <v>25560.669310380617</v>
      </c>
      <c r="K204" s="93">
        <f t="shared" si="37"/>
        <v>28244.539587970572</v>
      </c>
      <c r="L204" s="93">
        <f t="shared" si="37"/>
        <v>31025.540408939985</v>
      </c>
      <c r="M204" s="93">
        <f t="shared" si="37"/>
        <v>33906.483446912993</v>
      </c>
      <c r="N204" s="93">
        <f t="shared" si="37"/>
        <v>34584.613115851251</v>
      </c>
      <c r="O204" s="93">
        <f t="shared" si="37"/>
        <v>35276.305378168268</v>
      </c>
      <c r="P204" s="93">
        <f t="shared" si="37"/>
        <v>35981.831485731644</v>
      </c>
      <c r="Q204" s="93">
        <f t="shared" si="37"/>
        <v>36701.468115446274</v>
      </c>
      <c r="R204" s="93">
        <f t="shared" si="37"/>
        <v>37435.497477755205</v>
      </c>
      <c r="S204" s="93">
        <f t="shared" si="37"/>
        <v>38184.207427310299</v>
      </c>
      <c r="T204" s="93">
        <f t="shared" si="37"/>
        <v>38947.891575856505</v>
      </c>
      <c r="U204" s="93">
        <f t="shared" si="37"/>
        <v>39726.849407373644</v>
      </c>
      <c r="V204" s="93">
        <f t="shared" si="37"/>
        <v>40521.386395521113</v>
      </c>
      <c r="W204" s="93">
        <f t="shared" si="37"/>
        <v>41331.814123431534</v>
      </c>
    </row>
    <row r="205" spans="1:23" x14ac:dyDescent="0.25">
      <c r="B205" s="47" t="s">
        <v>99</v>
      </c>
      <c r="D205" s="93">
        <f>SUMIF($B148:$B197,$B205,D$148:D$197)</f>
        <v>0</v>
      </c>
      <c r="E205" s="93">
        <f t="shared" ref="E205:W205" si="38">SUMIF($B148:$B197,$B205,E$148:E$197)</f>
        <v>0</v>
      </c>
      <c r="F205" s="93">
        <f t="shared" si="38"/>
        <v>0</v>
      </c>
      <c r="G205" s="93">
        <f t="shared" si="38"/>
        <v>0</v>
      </c>
      <c r="H205" s="93">
        <f t="shared" si="38"/>
        <v>0</v>
      </c>
      <c r="I205" s="93">
        <f t="shared" si="38"/>
        <v>0</v>
      </c>
      <c r="J205" s="93">
        <f t="shared" si="38"/>
        <v>0</v>
      </c>
      <c r="K205" s="93">
        <f t="shared" si="38"/>
        <v>0</v>
      </c>
      <c r="L205" s="93">
        <f t="shared" si="38"/>
        <v>0</v>
      </c>
      <c r="M205" s="93">
        <f t="shared" si="38"/>
        <v>0</v>
      </c>
      <c r="N205" s="93">
        <f t="shared" si="38"/>
        <v>0</v>
      </c>
      <c r="O205" s="93">
        <f t="shared" si="38"/>
        <v>0</v>
      </c>
      <c r="P205" s="93">
        <f t="shared" si="38"/>
        <v>0</v>
      </c>
      <c r="Q205" s="93">
        <f t="shared" si="38"/>
        <v>0</v>
      </c>
      <c r="R205" s="93">
        <f t="shared" si="38"/>
        <v>0</v>
      </c>
      <c r="S205" s="93">
        <f t="shared" si="38"/>
        <v>0</v>
      </c>
      <c r="T205" s="93">
        <f t="shared" si="38"/>
        <v>0</v>
      </c>
      <c r="U205" s="93">
        <f t="shared" si="38"/>
        <v>0</v>
      </c>
      <c r="V205" s="93">
        <f t="shared" si="38"/>
        <v>0</v>
      </c>
      <c r="W205" s="93">
        <f t="shared" si="38"/>
        <v>0</v>
      </c>
    </row>
    <row r="206" spans="1:23" x14ac:dyDescent="0.25">
      <c r="B206" s="47" t="s">
        <v>59</v>
      </c>
      <c r="D206" s="93">
        <f>SUMIF($B148:$B197,$B206,D$148:D$197)</f>
        <v>506.55</v>
      </c>
      <c r="E206" s="93">
        <f t="shared" ref="E206:W206" si="39">SUMIF($B148:$B197,$B206,E$148:E$197)</f>
        <v>554.44200000000001</v>
      </c>
      <c r="F206" s="93">
        <f t="shared" si="39"/>
        <v>604.23126000000002</v>
      </c>
      <c r="G206" s="93">
        <f t="shared" si="39"/>
        <v>655.97451360000002</v>
      </c>
      <c r="H206" s="93">
        <f t="shared" si="39"/>
        <v>747.69001451999998</v>
      </c>
      <c r="I206" s="93">
        <f t="shared" si="39"/>
        <v>813.48673579776005</v>
      </c>
      <c r="J206" s="93">
        <f t="shared" si="39"/>
        <v>881.6162499208225</v>
      </c>
      <c r="K206" s="93">
        <f t="shared" si="39"/>
        <v>952.1455499144879</v>
      </c>
      <c r="L206" s="93">
        <f t="shared" si="39"/>
        <v>1025.1433754079321</v>
      </c>
      <c r="M206" s="93">
        <f t="shared" si="39"/>
        <v>1100.6802557011483</v>
      </c>
      <c r="N206" s="93">
        <f t="shared" si="39"/>
        <v>1122.6938608151713</v>
      </c>
      <c r="O206" s="93">
        <f t="shared" si="39"/>
        <v>1145.1477380314745</v>
      </c>
      <c r="P206" s="93">
        <f t="shared" si="39"/>
        <v>1168.0506927921042</v>
      </c>
      <c r="Q206" s="93">
        <f t="shared" si="39"/>
        <v>1191.4117066479462</v>
      </c>
      <c r="R206" s="93">
        <f t="shared" si="39"/>
        <v>1215.2399407809053</v>
      </c>
      <c r="S206" s="93">
        <f t="shared" si="39"/>
        <v>1239.544739596523</v>
      </c>
      <c r="T206" s="93">
        <f t="shared" si="39"/>
        <v>1264.3356343884536</v>
      </c>
      <c r="U206" s="93">
        <f t="shared" si="39"/>
        <v>1289.6223470762229</v>
      </c>
      <c r="V206" s="93">
        <f t="shared" si="39"/>
        <v>1315.4147940177472</v>
      </c>
      <c r="W206" s="93">
        <f t="shared" si="39"/>
        <v>1341.723089898102</v>
      </c>
    </row>
    <row r="207" spans="1:23" x14ac:dyDescent="0.25">
      <c r="B207" s="47" t="s">
        <v>100</v>
      </c>
      <c r="D207" s="93">
        <f>SUMIF($B148:$B197,$B207,D$148:D$197)</f>
        <v>0</v>
      </c>
      <c r="E207" s="93">
        <f t="shared" ref="E207:W207" si="40">SUMIF($B148:$B197,$B207,E$148:E$197)</f>
        <v>0</v>
      </c>
      <c r="F207" s="93">
        <f t="shared" si="40"/>
        <v>0</v>
      </c>
      <c r="G207" s="93">
        <f t="shared" si="40"/>
        <v>0</v>
      </c>
      <c r="H207" s="93">
        <f t="shared" si="40"/>
        <v>0</v>
      </c>
      <c r="I207" s="93">
        <f t="shared" si="40"/>
        <v>0</v>
      </c>
      <c r="J207" s="93">
        <f t="shared" si="40"/>
        <v>0</v>
      </c>
      <c r="K207" s="93">
        <f t="shared" si="40"/>
        <v>0</v>
      </c>
      <c r="L207" s="93">
        <f t="shared" si="40"/>
        <v>0</v>
      </c>
      <c r="M207" s="93">
        <f t="shared" si="40"/>
        <v>0</v>
      </c>
      <c r="N207" s="93">
        <f t="shared" si="40"/>
        <v>0</v>
      </c>
      <c r="O207" s="93">
        <f t="shared" si="40"/>
        <v>0</v>
      </c>
      <c r="P207" s="93">
        <f t="shared" si="40"/>
        <v>0</v>
      </c>
      <c r="Q207" s="93">
        <f t="shared" si="40"/>
        <v>0</v>
      </c>
      <c r="R207" s="93">
        <f t="shared" si="40"/>
        <v>0</v>
      </c>
      <c r="S207" s="93">
        <f t="shared" si="40"/>
        <v>0</v>
      </c>
      <c r="T207" s="93">
        <f t="shared" si="40"/>
        <v>0</v>
      </c>
      <c r="U207" s="93">
        <f t="shared" si="40"/>
        <v>0</v>
      </c>
      <c r="V207" s="93">
        <f t="shared" si="40"/>
        <v>0</v>
      </c>
      <c r="W207" s="93">
        <f t="shared" si="40"/>
        <v>0</v>
      </c>
    </row>
    <row r="208" spans="1:23" x14ac:dyDescent="0.25">
      <c r="B208" s="47" t="s">
        <v>57</v>
      </c>
      <c r="D208" s="93">
        <f>SUMIF($B148:$B197,$B208,D$148:D$197)</f>
        <v>8029</v>
      </c>
      <c r="E208" s="93">
        <f t="shared" ref="E208:W208" si="41">SUMIF($B148:$B197,$B208,E$148:E$197)</f>
        <v>9221.880000000001</v>
      </c>
      <c r="F208" s="93">
        <f t="shared" si="41"/>
        <v>10462.0164</v>
      </c>
      <c r="G208" s="93">
        <f t="shared" si="41"/>
        <v>11750.822303999999</v>
      </c>
      <c r="H208" s="93">
        <f t="shared" si="41"/>
        <v>13278.84781264</v>
      </c>
      <c r="I208" s="93">
        <f t="shared" si="41"/>
        <v>14719.045450163199</v>
      </c>
      <c r="J208" s="93">
        <f t="shared" si="41"/>
        <v>16213.374654062272</v>
      </c>
      <c r="K208" s="93">
        <f t="shared" si="41"/>
        <v>17763.424607937239</v>
      </c>
      <c r="L208" s="93">
        <f t="shared" si="41"/>
        <v>19370.826410105583</v>
      </c>
      <c r="M208" s="93">
        <f t="shared" si="41"/>
        <v>21037.254114517487</v>
      </c>
      <c r="N208" s="93">
        <f t="shared" si="41"/>
        <v>21366.239196807837</v>
      </c>
      <c r="O208" s="93">
        <f t="shared" si="41"/>
        <v>21701.803980743989</v>
      </c>
      <c r="P208" s="93">
        <f t="shared" si="41"/>
        <v>22044.080060358872</v>
      </c>
      <c r="Q208" s="93">
        <f t="shared" si="41"/>
        <v>22393.20166156605</v>
      </c>
      <c r="R208" s="93">
        <f t="shared" si="41"/>
        <v>22749.305694797371</v>
      </c>
      <c r="S208" s="93">
        <f t="shared" si="41"/>
        <v>23112.531808693315</v>
      </c>
      <c r="T208" s="93">
        <f t="shared" si="41"/>
        <v>23483.022444867183</v>
      </c>
      <c r="U208" s="93">
        <f t="shared" si="41"/>
        <v>23860.922893764531</v>
      </c>
      <c r="V208" s="93">
        <f t="shared" si="41"/>
        <v>24246.381351639819</v>
      </c>
      <c r="W208" s="93">
        <f t="shared" si="41"/>
        <v>24639.548978672614</v>
      </c>
    </row>
    <row r="209" spans="1:23" ht="14.4" thickBot="1" x14ac:dyDescent="0.3">
      <c r="B209" s="53" t="s">
        <v>60</v>
      </c>
      <c r="D209" s="93">
        <f>SUMIF($B148:$B197,$B209,D$148:D$197)</f>
        <v>118087.66666666667</v>
      </c>
      <c r="E209" s="93">
        <f t="shared" ref="E209:W209" si="42">SUMIF($B148:$B197,$B209,E$148:E$197)</f>
        <v>136306.90666666668</v>
      </c>
      <c r="F209" s="93">
        <f t="shared" si="42"/>
        <v>155234.67266666668</v>
      </c>
      <c r="G209" s="93">
        <f t="shared" si="42"/>
        <v>174892.01801066665</v>
      </c>
      <c r="H209" s="93">
        <f t="shared" si="42"/>
        <v>195300.55476602667</v>
      </c>
      <c r="I209" s="93">
        <f t="shared" si="42"/>
        <v>219994.08456382935</v>
      </c>
      <c r="J209" s="93">
        <f t="shared" si="42"/>
        <v>242717.16421394987</v>
      </c>
      <c r="K209" s="93">
        <f t="shared" si="42"/>
        <v>266274.66514958296</v>
      </c>
      <c r="L209" s="93">
        <f t="shared" si="42"/>
        <v>290690.87499028922</v>
      </c>
      <c r="M209" s="93">
        <f t="shared" si="42"/>
        <v>315990.71909189713</v>
      </c>
      <c r="N209" s="93">
        <f t="shared" si="42"/>
        <v>321635.74680706841</v>
      </c>
      <c r="O209" s="93">
        <f t="shared" si="42"/>
        <v>327393.67507654306</v>
      </c>
      <c r="P209" s="93">
        <f t="shared" si="42"/>
        <v>333266.76191140729</v>
      </c>
      <c r="Q209" s="93">
        <f t="shared" si="42"/>
        <v>339257.31048296875</v>
      </c>
      <c r="R209" s="93">
        <f t="shared" si="42"/>
        <v>345367.67002596153</v>
      </c>
      <c r="S209" s="93">
        <f t="shared" si="42"/>
        <v>351600.23675981397</v>
      </c>
      <c r="T209" s="93">
        <f t="shared" si="42"/>
        <v>357957.45482834365</v>
      </c>
      <c r="U209" s="93">
        <f t="shared" si="42"/>
        <v>364441.81725824391</v>
      </c>
      <c r="V209" s="93">
        <f t="shared" si="42"/>
        <v>371055.86693674204</v>
      </c>
      <c r="W209" s="93">
        <f t="shared" si="42"/>
        <v>377802.19760881021</v>
      </c>
    </row>
    <row r="210" spans="1:23" x14ac:dyDescent="0.25">
      <c r="D210" s="38"/>
      <c r="E210" s="38"/>
      <c r="F210" s="38"/>
      <c r="G210" s="38"/>
      <c r="H210" s="38"/>
      <c r="I210" s="38"/>
      <c r="J210" s="38"/>
      <c r="K210" s="38"/>
      <c r="L210" s="38"/>
      <c r="M210" s="39"/>
      <c r="N210" s="38"/>
      <c r="O210" s="38"/>
      <c r="P210" s="38"/>
      <c r="Q210" s="38"/>
      <c r="R210" s="38"/>
      <c r="S210" s="38"/>
      <c r="T210" s="38"/>
      <c r="U210" s="38"/>
      <c r="V210" s="38"/>
      <c r="W210" s="38"/>
    </row>
    <row r="211" spans="1:23" x14ac:dyDescent="0.25">
      <c r="D211" s="38">
        <f>SUM(D202:D209)</f>
        <v>1905067.2746031748</v>
      </c>
      <c r="E211" s="38">
        <f t="shared" ref="E211:V211" si="43">SUM(E202:E209)</f>
        <v>2079820.1443174602</v>
      </c>
      <c r="F211" s="38">
        <f t="shared" si="43"/>
        <v>2402914.5351612698</v>
      </c>
      <c r="G211" s="38">
        <f t="shared" si="43"/>
        <v>2673400.467631835</v>
      </c>
      <c r="H211" s="38">
        <f t="shared" si="43"/>
        <v>2998341.1473897183</v>
      </c>
      <c r="I211" s="38">
        <f t="shared" si="43"/>
        <v>3312790.4616912161</v>
      </c>
      <c r="J211" s="38">
        <f t="shared" si="43"/>
        <v>3644168.1506547951</v>
      </c>
      <c r="K211" s="38">
        <f t="shared" si="43"/>
        <v>3985921.7040711632</v>
      </c>
      <c r="L211" s="38">
        <f t="shared" si="43"/>
        <v>4322603.4463364836</v>
      </c>
      <c r="M211" s="39">
        <f t="shared" si="43"/>
        <v>4671383.9070996754</v>
      </c>
      <c r="N211" s="38">
        <f t="shared" si="43"/>
        <v>4918715.4307463793</v>
      </c>
      <c r="O211" s="38">
        <f t="shared" si="43"/>
        <v>5008096.4449168621</v>
      </c>
      <c r="P211" s="38">
        <f t="shared" si="43"/>
        <v>5099265.0793707557</v>
      </c>
      <c r="Q211" s="38">
        <f t="shared" si="43"/>
        <v>5192257.0865137251</v>
      </c>
      <c r="R211" s="38">
        <f t="shared" si="43"/>
        <v>5287108.9337995565</v>
      </c>
      <c r="S211" s="38">
        <f t="shared" si="43"/>
        <v>5383857.8180311024</v>
      </c>
      <c r="T211" s="38">
        <f t="shared" si="43"/>
        <v>5482541.6799472794</v>
      </c>
      <c r="U211" s="38">
        <f t="shared" si="43"/>
        <v>5583199.2191017829</v>
      </c>
      <c r="V211" s="38">
        <f t="shared" si="43"/>
        <v>5685869.9090393726</v>
      </c>
      <c r="W211" s="38">
        <f>SUM(W202:W209)</f>
        <v>5790594.0127757145</v>
      </c>
    </row>
    <row r="212" spans="1:23" x14ac:dyDescent="0.25">
      <c r="D212" s="38"/>
      <c r="E212" s="38"/>
      <c r="F212" s="38"/>
      <c r="G212" s="38"/>
      <c r="H212" s="38"/>
      <c r="I212" s="38"/>
      <c r="J212" s="38"/>
      <c r="K212" s="38"/>
      <c r="L212" s="38"/>
      <c r="M212" s="39"/>
      <c r="N212" s="2"/>
      <c r="O212" s="38"/>
      <c r="P212" s="38"/>
      <c r="Q212" s="38"/>
      <c r="R212" s="38"/>
      <c r="S212" s="38"/>
      <c r="T212" s="38"/>
      <c r="U212" s="38"/>
      <c r="V212" s="38"/>
      <c r="W212" s="38"/>
    </row>
    <row r="213" spans="1:23" ht="14.4" thickBot="1" x14ac:dyDescent="0.3">
      <c r="B213" s="2" t="s">
        <v>94</v>
      </c>
      <c r="D213" s="38"/>
      <c r="E213" s="38"/>
      <c r="F213" s="38"/>
      <c r="G213" s="38"/>
      <c r="H213" s="38"/>
      <c r="I213" s="38"/>
      <c r="J213" s="38"/>
      <c r="K213" s="38"/>
      <c r="L213" s="38"/>
      <c r="M213" s="39"/>
      <c r="N213" s="2"/>
      <c r="O213" s="38"/>
      <c r="P213" s="38"/>
      <c r="Q213" s="38"/>
      <c r="R213" s="38"/>
      <c r="S213" s="38"/>
      <c r="T213" s="38"/>
      <c r="U213" s="38"/>
      <c r="V213" s="38"/>
      <c r="W213" s="38"/>
    </row>
    <row r="214" spans="1:23" x14ac:dyDescent="0.25">
      <c r="B214" s="71" t="s">
        <v>101</v>
      </c>
      <c r="D214" s="91">
        <v>2021</v>
      </c>
      <c r="E214" s="91">
        <v>2022</v>
      </c>
      <c r="F214" s="91">
        <v>2023</v>
      </c>
      <c r="G214" s="91">
        <v>2024</v>
      </c>
      <c r="H214" s="91">
        <v>2025</v>
      </c>
      <c r="I214" s="91">
        <v>2026</v>
      </c>
      <c r="J214" s="91">
        <v>2027</v>
      </c>
      <c r="K214" s="91">
        <v>2028</v>
      </c>
      <c r="L214" s="91">
        <v>2029</v>
      </c>
      <c r="M214" s="91">
        <v>2030</v>
      </c>
      <c r="N214" s="91">
        <v>2031</v>
      </c>
      <c r="O214" s="91">
        <v>2032</v>
      </c>
      <c r="P214" s="91">
        <v>2033</v>
      </c>
      <c r="Q214" s="91">
        <v>2034</v>
      </c>
      <c r="R214" s="91">
        <v>2035</v>
      </c>
      <c r="S214" s="91">
        <v>2036</v>
      </c>
      <c r="T214" s="91">
        <v>2037</v>
      </c>
      <c r="U214" s="91">
        <v>2038</v>
      </c>
      <c r="V214" s="91">
        <v>2039</v>
      </c>
      <c r="W214" s="91">
        <v>2040</v>
      </c>
    </row>
    <row r="215" spans="1:23" x14ac:dyDescent="0.25">
      <c r="B215" s="47" t="s">
        <v>114</v>
      </c>
      <c r="D215" s="40">
        <f>SUM(D148:D189)</f>
        <v>1676114.912698413</v>
      </c>
      <c r="E215" s="40">
        <f t="shared" ref="E215:W215" si="44">SUM(E148:E189)</f>
        <v>1442274.4126984125</v>
      </c>
      <c r="F215" s="40">
        <f t="shared" si="44"/>
        <v>1435181.5555555555</v>
      </c>
      <c r="G215" s="40">
        <f t="shared" si="44"/>
        <v>1301780.7777777778</v>
      </c>
      <c r="H215" s="40">
        <f t="shared" si="44"/>
        <v>1131886.1666666667</v>
      </c>
      <c r="I215" s="40">
        <f t="shared" si="44"/>
        <v>898045.66666666674</v>
      </c>
      <c r="J215" s="40">
        <f t="shared" si="44"/>
        <v>697944.49999999988</v>
      </c>
      <c r="K215" s="40">
        <f t="shared" si="44"/>
        <v>564543.72222222225</v>
      </c>
      <c r="L215" s="40">
        <f t="shared" si="44"/>
        <v>564543.72222222225</v>
      </c>
      <c r="M215" s="40">
        <f t="shared" si="44"/>
        <v>564543.72222222225</v>
      </c>
      <c r="N215" s="40">
        <f t="shared" si="44"/>
        <v>449664.72222222225</v>
      </c>
      <c r="O215" s="40">
        <f t="shared" si="44"/>
        <v>449664.72222222225</v>
      </c>
      <c r="P215" s="40">
        <f t="shared" si="44"/>
        <v>449664.72222222225</v>
      </c>
      <c r="Q215" s="40">
        <f t="shared" si="44"/>
        <v>449664.72222222225</v>
      </c>
      <c r="R215" s="40">
        <f t="shared" si="44"/>
        <v>449664.72222222225</v>
      </c>
      <c r="S215" s="40">
        <f t="shared" si="44"/>
        <v>449664.72222222225</v>
      </c>
      <c r="T215" s="40">
        <f t="shared" si="44"/>
        <v>449664.72222222225</v>
      </c>
      <c r="U215" s="40">
        <f t="shared" si="44"/>
        <v>449664.72222222225</v>
      </c>
      <c r="V215" s="40">
        <f t="shared" si="44"/>
        <v>449664.72222222225</v>
      </c>
      <c r="W215" s="40">
        <f t="shared" si="44"/>
        <v>449664.72222222225</v>
      </c>
    </row>
    <row r="216" spans="1:23" x14ac:dyDescent="0.25">
      <c r="B216" s="47" t="s">
        <v>115</v>
      </c>
      <c r="D216" s="40">
        <f>SUM(D190:D197)</f>
        <v>228952.3619047619</v>
      </c>
      <c r="E216" s="40">
        <f t="shared" ref="E216:W216" si="45">SUM(E190:E197)</f>
        <v>637545.73161904758</v>
      </c>
      <c r="F216" s="40">
        <f t="shared" si="45"/>
        <v>967732.97960571444</v>
      </c>
      <c r="G216" s="40">
        <f t="shared" si="45"/>
        <v>1371619.689854057</v>
      </c>
      <c r="H216" s="40">
        <f t="shared" si="45"/>
        <v>1866454.9807230514</v>
      </c>
      <c r="I216" s="40">
        <f t="shared" si="45"/>
        <v>2414744.7950245491</v>
      </c>
      <c r="J216" s="40">
        <f t="shared" si="45"/>
        <v>2946223.6506547951</v>
      </c>
      <c r="K216" s="40">
        <f t="shared" si="45"/>
        <v>3421377.9818489407</v>
      </c>
      <c r="L216" s="40">
        <f t="shared" si="45"/>
        <v>3758059.7241142616</v>
      </c>
      <c r="M216" s="40">
        <f t="shared" si="45"/>
        <v>4106840.1848774529</v>
      </c>
      <c r="N216" s="40">
        <f t="shared" si="45"/>
        <v>4469050.7085241573</v>
      </c>
      <c r="O216" s="40">
        <f t="shared" si="45"/>
        <v>4558431.7226946391</v>
      </c>
      <c r="P216" s="40">
        <f t="shared" si="45"/>
        <v>4649600.3571485337</v>
      </c>
      <c r="Q216" s="40">
        <f t="shared" si="45"/>
        <v>4742592.364291504</v>
      </c>
      <c r="R216" s="40">
        <f t="shared" si="45"/>
        <v>4837444.2115773344</v>
      </c>
      <c r="S216" s="40">
        <f t="shared" si="45"/>
        <v>4934193.0958088795</v>
      </c>
      <c r="T216" s="40">
        <f t="shared" si="45"/>
        <v>5032876.9577250574</v>
      </c>
      <c r="U216" s="40">
        <f t="shared" si="45"/>
        <v>5133534.4968795599</v>
      </c>
      <c r="V216" s="40">
        <f t="shared" si="45"/>
        <v>5236205.1868171496</v>
      </c>
      <c r="W216" s="40">
        <f t="shared" si="45"/>
        <v>5340929.2905534925</v>
      </c>
    </row>
    <row r="217" spans="1:23" x14ac:dyDescent="0.25">
      <c r="D217" s="2"/>
      <c r="E217" s="2"/>
      <c r="F217" s="2"/>
      <c r="G217" s="2"/>
      <c r="H217" s="2"/>
      <c r="I217" s="2"/>
      <c r="J217" s="2"/>
      <c r="K217" s="2"/>
      <c r="L217" s="2"/>
      <c r="M217" s="2"/>
      <c r="N217" s="2"/>
      <c r="O217" s="2"/>
      <c r="P217" s="2"/>
      <c r="Q217" s="2"/>
      <c r="R217" s="2"/>
      <c r="S217" s="2"/>
      <c r="T217" s="2"/>
      <c r="U217" s="2"/>
      <c r="V217" s="2"/>
      <c r="W217" s="2"/>
    </row>
    <row r="218" spans="1:23" x14ac:dyDescent="0.25">
      <c r="D218" s="37">
        <f>SUM(D215:D216)</f>
        <v>1905067.274603175</v>
      </c>
      <c r="E218" s="37">
        <f t="shared" ref="E218:W218" si="46">SUM(E215:E216)</f>
        <v>2079820.1443174602</v>
      </c>
      <c r="F218" s="37">
        <f t="shared" si="46"/>
        <v>2402914.5351612698</v>
      </c>
      <c r="G218" s="37">
        <f t="shared" si="46"/>
        <v>2673400.4676318346</v>
      </c>
      <c r="H218" s="37">
        <f t="shared" si="46"/>
        <v>2998341.1473897183</v>
      </c>
      <c r="I218" s="37">
        <f t="shared" si="46"/>
        <v>3312790.4616912156</v>
      </c>
      <c r="J218" s="37">
        <f t="shared" si="46"/>
        <v>3644168.1506547951</v>
      </c>
      <c r="K218" s="37">
        <f t="shared" si="46"/>
        <v>3985921.7040711632</v>
      </c>
      <c r="L218" s="37">
        <f t="shared" si="46"/>
        <v>4322603.4463364836</v>
      </c>
      <c r="M218" s="37">
        <f t="shared" si="46"/>
        <v>4671383.9070996754</v>
      </c>
      <c r="N218" s="37">
        <f t="shared" si="46"/>
        <v>4918715.4307463793</v>
      </c>
      <c r="O218" s="37">
        <f t="shared" si="46"/>
        <v>5008096.4449168611</v>
      </c>
      <c r="P218" s="37">
        <f t="shared" si="46"/>
        <v>5099265.0793707557</v>
      </c>
      <c r="Q218" s="37">
        <f t="shared" si="46"/>
        <v>5192257.086513726</v>
      </c>
      <c r="R218" s="37">
        <f t="shared" si="46"/>
        <v>5287108.9337995565</v>
      </c>
      <c r="S218" s="37">
        <f t="shared" si="46"/>
        <v>5383857.8180311015</v>
      </c>
      <c r="T218" s="37">
        <f t="shared" si="46"/>
        <v>5482541.6799472794</v>
      </c>
      <c r="U218" s="37">
        <f t="shared" si="46"/>
        <v>5583199.219101782</v>
      </c>
      <c r="V218" s="37">
        <f t="shared" si="46"/>
        <v>5685869.9090393716</v>
      </c>
      <c r="W218" s="37">
        <f t="shared" si="46"/>
        <v>5790594.0127757145</v>
      </c>
    </row>
    <row r="220" spans="1:23" ht="14.4" x14ac:dyDescent="0.3">
      <c r="A220" s="61" t="s">
        <v>159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G29" sqref="G29"/>
    </sheetView>
  </sheetViews>
  <sheetFormatPr defaultRowHeight="13.8" x14ac:dyDescent="0.25"/>
  <cols>
    <col min="1" max="1" width="51.77734375" style="2" customWidth="1"/>
    <col min="2" max="2" width="13.109375" style="2" bestFit="1" customWidth="1"/>
    <col min="3" max="3" width="12.44140625" style="2" bestFit="1" customWidth="1"/>
    <col min="4" max="5" width="11.33203125" style="2" bestFit="1" customWidth="1"/>
    <col min="6" max="21" width="9.44140625" style="2" customWidth="1"/>
    <col min="22" max="16384" width="8.88671875" style="2"/>
  </cols>
  <sheetData>
    <row r="1" spans="1:25" s="11" customFormat="1" ht="27.6" x14ac:dyDescent="0.25">
      <c r="A1" s="42" t="s">
        <v>101</v>
      </c>
      <c r="B1" s="42" t="s">
        <v>148</v>
      </c>
      <c r="C1" s="95" t="s">
        <v>149</v>
      </c>
      <c r="D1" s="91"/>
      <c r="E1" s="92"/>
      <c r="F1" s="91"/>
      <c r="G1" s="92"/>
      <c r="H1" s="91"/>
      <c r="I1" s="92"/>
      <c r="J1" s="91"/>
      <c r="K1" s="92"/>
      <c r="L1" s="91"/>
      <c r="M1" s="92"/>
      <c r="N1" s="91"/>
      <c r="O1" s="92"/>
      <c r="P1" s="91"/>
      <c r="Q1" s="92"/>
      <c r="R1" s="91"/>
      <c r="S1" s="92"/>
      <c r="T1" s="91"/>
      <c r="U1" s="92"/>
      <c r="V1" s="91"/>
      <c r="W1" s="92"/>
      <c r="X1" s="58"/>
      <c r="Y1" s="58"/>
    </row>
    <row r="2" spans="1:25" x14ac:dyDescent="0.25">
      <c r="A2" s="45" t="s">
        <v>58</v>
      </c>
      <c r="B2" s="153">
        <f>IFERROR((SUMIF(Current_DTE!$B$2:$B$48,Minutes_by_use_case!A2,Current_DTE!$Y$2:$Y$48)/COUNTIFS(Current_DTE!$B$2:$B$48,Minutes_by_use_case!A2,Current_DTE!$Y$2:$Y$48,"*"))*60,"-")</f>
        <v>171572.29579277776</v>
      </c>
      <c r="C2" s="40">
        <f>IFERROR((SUMIF(Current_SR!$B$2:$B$49,Minutes_by_use_case!A2,Current_SR!$P$2:$P$49)/COUNTIFS(Current_SR!$B$2:$B$43,Minutes_by_use_case!A2)),"-")</f>
        <v>114879</v>
      </c>
    </row>
    <row r="3" spans="1:25" x14ac:dyDescent="0.25">
      <c r="A3" s="45" t="s">
        <v>56</v>
      </c>
      <c r="B3" s="153">
        <f>IFERROR((SUMIF(Current_DTE!$B$2:$B$48,Minutes_by_use_case!A3,Current_DTE!$Y$2:$Y$48)/COUNTIFS(Current_DTE!$B$2:$B$48,Minutes_by_use_case!A3,Current_DTE!$Y$2:$Y$48,"*"))*60,"-")</f>
        <v>133409.35004928565</v>
      </c>
      <c r="C3" s="40">
        <f>IFERROR((SUMIF(Current_SR!$B$2:$B$49,Minutes_by_use_case!A3,Current_SR!$P$2:$P$49)/COUNTIFS(Current_SR!$B$2:$B$43,Minutes_by_use_case!A3)),"-")</f>
        <v>66700.388888888891</v>
      </c>
      <c r="E3" s="96"/>
    </row>
    <row r="4" spans="1:25" x14ac:dyDescent="0.25">
      <c r="A4" s="45" t="s">
        <v>55</v>
      </c>
      <c r="B4" s="153">
        <f>IFERROR((SUMIF(Current_DTE!$B$2:$B$48,Minutes_by_use_case!A4,Current_DTE!$Y$2:$Y$48)/COUNTIFS(Current_DTE!$B$2:$B$48,Minutes_by_use_case!A4,Current_DTE!$Y$2:$Y$48,"*"))*60,"-")</f>
        <v>2140.4341038095235</v>
      </c>
      <c r="C4" s="40">
        <f>IFERROR((SUMIF(Current_SR!$B$2:$B$49,Minutes_by_use_case!A4,Current_SR!$P$2:$P$49)/COUNTIFS(Current_SR!$B$2:$B$43,Minutes_by_use_case!A4)),"-")</f>
        <v>2364.2857142857142</v>
      </c>
    </row>
    <row r="5" spans="1:25" x14ac:dyDescent="0.25">
      <c r="A5" s="45" t="s">
        <v>99</v>
      </c>
      <c r="B5" s="153" t="str">
        <f>IFERROR((SUMIF(Current_DTE!$B$2:$B$48,Minutes_by_use_case!A5,Current_DTE!$Y$2:$Y$48)/COUNTIFS(Current_DTE!$B$2:$B$48,Minutes_by_use_case!A5,Current_DTE!$Y$2:$Y$48,"*"))*60,"-")</f>
        <v>-</v>
      </c>
      <c r="C5" s="40" t="str">
        <f>IFERROR((SUMIF(Current_SR!$B$2:$B$49,Minutes_by_use_case!A5,Current_SR!$P$2:$P$49)/COUNTIFS(Current_SR!$B$2:$B$43,Minutes_by_use_case!A5)),"-")</f>
        <v>-</v>
      </c>
      <c r="F5" s="189"/>
    </row>
    <row r="6" spans="1:25" x14ac:dyDescent="0.25">
      <c r="A6" s="45" t="s">
        <v>59</v>
      </c>
      <c r="B6" s="153">
        <f>IFERROR((SUMIF(Current_DTE!$B$2:$B$48,Minutes_by_use_case!A6,Current_DTE!$Y$2:$Y$48)/COUNTIFS(Current_DTE!$B$2:$B$48,Minutes_by_use_case!A6,Current_DTE!$Y$2:$Y$48,"*"))*60,"-")</f>
        <v>0</v>
      </c>
      <c r="C6" s="40">
        <f>IFERROR((SUMIF(Current_SR!$B$2:$B$49,Minutes_by_use_case!A6,Current_SR!$P$2:$P$49)/COUNTIFS(Current_SR!$B$2:$B$43,Minutes_by_use_case!A6)),"-")</f>
        <v>460.5</v>
      </c>
      <c r="F6" s="189"/>
    </row>
    <row r="7" spans="1:25" x14ac:dyDescent="0.25">
      <c r="A7" s="45" t="s">
        <v>100</v>
      </c>
      <c r="B7" s="153" t="str">
        <f>IFERROR((SUMIF(Current_DTE!$B$2:$B$48,Minutes_by_use_case!A7,Current_DTE!$Y$2:$Y$48)/COUNTIFS(Current_DTE!$B$2:$B$48,Minutes_by_use_case!A7,Current_DTE!$Y$2:$Y$48,"*"))*60,"-")</f>
        <v>-</v>
      </c>
      <c r="C7" s="40" t="str">
        <f>IFERROR((SUMIF(Current_SR!$B$2:$B$49,Minutes_by_use_case!A7,Current_SR!$P$2:$P$49)/COUNTIFS(Current_SR!$B$2:$B$43,Minutes_by_use_case!A7)),"-")</f>
        <v>-</v>
      </c>
    </row>
    <row r="8" spans="1:25" x14ac:dyDescent="0.25">
      <c r="A8" s="45" t="s">
        <v>57</v>
      </c>
      <c r="B8" s="153">
        <f>IFERROR((SUMIF(Current_DTE!$B$2:$B$48,Minutes_by_use_case!A8,Current_DTE!$Y$2:$Y$48)/COUNTIFS(Current_DTE!$B$2:$B$48,Minutes_by_use_case!A8,Current_DTE!$Y$2:$Y$48,"*"))*60,"-")</f>
        <v>721.11352444444435</v>
      </c>
      <c r="C8" s="40">
        <f>IFERROR((SUMIF(Current_SR!$B$2:$B$49,Minutes_by_use_case!A8,Current_SR!$P$2:$P$49)/COUNTIFS(Current_SR!$B$2:$B$43,Minutes_by_use_case!A8)),"-")</f>
        <v>2294</v>
      </c>
    </row>
    <row r="9" spans="1:25" x14ac:dyDescent="0.25">
      <c r="A9" s="45" t="s">
        <v>60</v>
      </c>
      <c r="B9" s="153">
        <f>IFERROR((SUMIF(Current_DTE!$B$2:$B$48,Minutes_by_use_case!A9,Current_DTE!$Y$2:$Y$48)/COUNTIFS(Current_DTE!$B$2:$B$48,Minutes_by_use_case!A9,Current_DTE!$Y$2:$Y$48,"*"))*60,"-")</f>
        <v>89453.837836666688</v>
      </c>
      <c r="C9" s="40">
        <f>IFERROR((SUMIF(Current_SR!$B$2:$B$49,Minutes_by_use_case!A9,Current_SR!$P$2:$P$49)/COUNTIFS(Current_SR!$B$2:$B$43,Minutes_by_use_case!A9)),"-")</f>
        <v>33739.333333333336</v>
      </c>
    </row>
    <row r="10" spans="1:25" x14ac:dyDescent="0.25">
      <c r="A10" s="63"/>
      <c r="B10" s="63"/>
      <c r="C10" s="63"/>
    </row>
    <row r="11" spans="1:25" x14ac:dyDescent="0.25">
      <c r="A11" s="94" t="s">
        <v>103</v>
      </c>
      <c r="B11" s="153">
        <f>SUM(B2:B9)</f>
        <v>397297.03130698408</v>
      </c>
      <c r="C11" s="153">
        <f>SUM(C2:C9)</f>
        <v>220437.50793650793</v>
      </c>
    </row>
    <row r="13" spans="1:25" ht="14.4" x14ac:dyDescent="0.3">
      <c r="A13" s="61" t="s">
        <v>156</v>
      </c>
    </row>
    <row r="14" spans="1:25" ht="14.4" x14ac:dyDescent="0.3">
      <c r="A14" s="61" t="s">
        <v>140</v>
      </c>
    </row>
    <row r="15" spans="1:25" ht="14.4" x14ac:dyDescent="0.3">
      <c r="A15" s="61" t="s">
        <v>157</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X33"/>
  <sheetViews>
    <sheetView zoomScale="70" zoomScaleNormal="70" workbookViewId="0">
      <selection activeCell="M41" sqref="M41"/>
    </sheetView>
  </sheetViews>
  <sheetFormatPr defaultRowHeight="14.4" x14ac:dyDescent="0.3"/>
  <cols>
    <col min="1" max="1" width="29.33203125" customWidth="1"/>
    <col min="2" max="2" width="7.5546875" bestFit="1" customWidth="1"/>
    <col min="3" max="3" width="15.5546875" bestFit="1" customWidth="1"/>
    <col min="4" max="22" width="13.77734375" bestFit="1" customWidth="1"/>
    <col min="24" max="24" width="20.77734375" bestFit="1" customWidth="1"/>
  </cols>
  <sheetData>
    <row r="1" spans="1:24" x14ac:dyDescent="0.3">
      <c r="A1" s="42" t="s">
        <v>189</v>
      </c>
      <c r="B1" s="42"/>
      <c r="C1" s="92">
        <v>2024</v>
      </c>
      <c r="D1" s="91">
        <v>2025</v>
      </c>
      <c r="E1" s="92">
        <v>2026</v>
      </c>
      <c r="F1" s="91">
        <v>2027</v>
      </c>
      <c r="G1" s="92">
        <v>2028</v>
      </c>
      <c r="H1" s="91">
        <v>2029</v>
      </c>
      <c r="I1" s="92">
        <v>2030</v>
      </c>
      <c r="J1" s="91">
        <v>2031</v>
      </c>
      <c r="K1" s="92">
        <v>2032</v>
      </c>
      <c r="L1" s="91">
        <v>2033</v>
      </c>
      <c r="M1" s="92">
        <v>2034</v>
      </c>
      <c r="N1" s="91">
        <v>2035</v>
      </c>
      <c r="O1" s="92">
        <v>2036</v>
      </c>
      <c r="P1" s="91">
        <v>2037</v>
      </c>
      <c r="Q1" s="92">
        <v>2038</v>
      </c>
      <c r="R1" s="91">
        <v>2039</v>
      </c>
      <c r="S1" s="92">
        <v>2040</v>
      </c>
      <c r="T1" s="91">
        <v>2041</v>
      </c>
      <c r="U1" s="92">
        <v>2042</v>
      </c>
      <c r="V1" s="91">
        <v>2043</v>
      </c>
      <c r="X1" s="92" t="s">
        <v>194</v>
      </c>
    </row>
    <row r="2" spans="1:24" x14ac:dyDescent="0.3">
      <c r="A2" s="137" t="s">
        <v>164</v>
      </c>
      <c r="B2" s="137" t="s">
        <v>180</v>
      </c>
      <c r="C2" s="138">
        <f>Settings!E40</f>
        <v>100000000</v>
      </c>
      <c r="D2" s="138"/>
      <c r="E2" s="139"/>
      <c r="F2" s="139"/>
      <c r="G2" s="139"/>
      <c r="H2" s="139"/>
      <c r="I2" s="139"/>
      <c r="J2" s="139"/>
      <c r="K2" s="139"/>
      <c r="L2" s="139"/>
      <c r="M2" s="139"/>
      <c r="N2" s="139"/>
      <c r="O2" s="139"/>
      <c r="P2" s="139"/>
      <c r="Q2" s="139"/>
      <c r="R2" s="139"/>
      <c r="S2" s="139"/>
      <c r="T2" s="139"/>
      <c r="U2" s="139"/>
      <c r="V2" s="139"/>
      <c r="X2" s="138">
        <f>SUM(C2:V2)</f>
        <v>100000000</v>
      </c>
    </row>
    <row r="3" spans="1:24" x14ac:dyDescent="0.3">
      <c r="A3" s="137" t="s">
        <v>165</v>
      </c>
      <c r="B3" s="137" t="s">
        <v>180</v>
      </c>
      <c r="C3" s="138">
        <f>Settings!E41</f>
        <v>1000000</v>
      </c>
      <c r="D3" s="139"/>
      <c r="E3" s="139"/>
      <c r="F3" s="139"/>
      <c r="G3" s="139"/>
      <c r="H3" s="139"/>
      <c r="I3" s="139"/>
      <c r="J3" s="139"/>
      <c r="K3" s="139"/>
      <c r="L3" s="139"/>
      <c r="M3" s="139"/>
      <c r="N3" s="139"/>
      <c r="O3" s="139"/>
      <c r="P3" s="139"/>
      <c r="Q3" s="139"/>
      <c r="R3" s="139"/>
      <c r="S3" s="139"/>
      <c r="T3" s="139"/>
      <c r="U3" s="139"/>
      <c r="V3" s="139"/>
      <c r="X3" s="138">
        <f t="shared" ref="X3:X13" si="0">SUM(C3:V3)</f>
        <v>1000000</v>
      </c>
    </row>
    <row r="4" spans="1:24" x14ac:dyDescent="0.3">
      <c r="A4" s="140" t="s">
        <v>166</v>
      </c>
      <c r="B4" s="137" t="s">
        <v>180</v>
      </c>
      <c r="C4" s="138">
        <f>Settings!E42</f>
        <v>1000000</v>
      </c>
      <c r="D4" s="139"/>
      <c r="E4" s="139"/>
      <c r="F4" s="139"/>
      <c r="G4" s="139"/>
      <c r="H4" s="139"/>
      <c r="I4" s="139"/>
      <c r="J4" s="139"/>
      <c r="K4" s="139"/>
      <c r="L4" s="139"/>
      <c r="M4" s="139"/>
      <c r="N4" s="139"/>
      <c r="O4" s="139"/>
      <c r="P4" s="139"/>
      <c r="Q4" s="139"/>
      <c r="R4" s="139"/>
      <c r="S4" s="139"/>
      <c r="T4" s="139"/>
      <c r="U4" s="139"/>
      <c r="V4" s="139"/>
      <c r="X4" s="138">
        <f t="shared" si="0"/>
        <v>1000000</v>
      </c>
    </row>
    <row r="5" spans="1:24" x14ac:dyDescent="0.3">
      <c r="A5" s="141" t="s">
        <v>167</v>
      </c>
      <c r="B5" s="137" t="s">
        <v>180</v>
      </c>
      <c r="C5" s="138">
        <f>Settings!E43</f>
        <v>67500</v>
      </c>
      <c r="D5" s="139"/>
      <c r="E5" s="139"/>
      <c r="F5" s="139"/>
      <c r="G5" s="139"/>
      <c r="H5" s="139"/>
      <c r="I5" s="139"/>
      <c r="J5" s="139"/>
      <c r="K5" s="139"/>
      <c r="L5" s="139"/>
      <c r="M5" s="139"/>
      <c r="N5" s="139"/>
      <c r="O5" s="139"/>
      <c r="P5" s="139"/>
      <c r="Q5" s="139"/>
      <c r="R5" s="139"/>
      <c r="S5" s="139"/>
      <c r="T5" s="139"/>
      <c r="U5" s="139"/>
      <c r="V5" s="139"/>
      <c r="X5" s="138">
        <f t="shared" si="0"/>
        <v>67500</v>
      </c>
    </row>
    <row r="6" spans="1:24" x14ac:dyDescent="0.3">
      <c r="A6" s="141" t="s">
        <v>168</v>
      </c>
      <c r="B6" s="137" t="s">
        <v>180</v>
      </c>
      <c r="C6" s="138">
        <f>Settings!E44</f>
        <v>200000</v>
      </c>
      <c r="D6" s="139"/>
      <c r="E6" s="139"/>
      <c r="F6" s="139"/>
      <c r="G6" s="139"/>
      <c r="H6" s="139"/>
      <c r="I6" s="139"/>
      <c r="J6" s="139"/>
      <c r="K6" s="139"/>
      <c r="L6" s="139"/>
      <c r="M6" s="139"/>
      <c r="N6" s="139"/>
      <c r="O6" s="139"/>
      <c r="P6" s="139"/>
      <c r="Q6" s="139"/>
      <c r="R6" s="139"/>
      <c r="S6" s="139"/>
      <c r="T6" s="139"/>
      <c r="U6" s="139"/>
      <c r="V6" s="139"/>
      <c r="X6" s="138">
        <f t="shared" si="0"/>
        <v>200000</v>
      </c>
    </row>
    <row r="7" spans="1:24" x14ac:dyDescent="0.3">
      <c r="A7" s="141" t="s">
        <v>214</v>
      </c>
      <c r="B7" s="137" t="s">
        <v>180</v>
      </c>
      <c r="C7" s="138">
        <f>Settings!E45</f>
        <v>3500000</v>
      </c>
      <c r="D7" s="139"/>
      <c r="E7" s="139"/>
      <c r="F7" s="139"/>
      <c r="G7" s="139"/>
      <c r="H7" s="139"/>
      <c r="I7" s="139"/>
      <c r="J7" s="139"/>
      <c r="K7" s="139"/>
      <c r="L7" s="139"/>
      <c r="M7" s="139"/>
      <c r="N7" s="139"/>
      <c r="O7" s="139"/>
      <c r="P7" s="139"/>
      <c r="Q7" s="139"/>
      <c r="R7" s="139"/>
      <c r="S7" s="139"/>
      <c r="T7" s="139"/>
      <c r="U7" s="139"/>
      <c r="V7" s="139"/>
      <c r="X7" s="138">
        <f t="shared" si="0"/>
        <v>3500000</v>
      </c>
    </row>
    <row r="8" spans="1:24" x14ac:dyDescent="0.3">
      <c r="A8" s="141" t="s">
        <v>171</v>
      </c>
      <c r="B8" s="137" t="s">
        <v>183</v>
      </c>
      <c r="C8" s="138">
        <f>Settings!E46</f>
        <v>1000000</v>
      </c>
      <c r="D8" s="138">
        <f>Settings!$E$46/POWER(1+(Settings!$B$52/100),D1-2024)</f>
        <v>970873.78640776698</v>
      </c>
      <c r="E8" s="138">
        <f>Settings!$E$46/POWER(1+(Settings!$B$52/100),E1-2024)</f>
        <v>942595.90913375444</v>
      </c>
      <c r="F8" s="138">
        <f>Settings!$E$46/POWER(1+(Settings!$B$52/100),F1-2024)</f>
        <v>915141.6593531596</v>
      </c>
      <c r="G8" s="138">
        <f>Settings!$E$46/POWER(1+(Settings!$B$52/100),G1-2024)</f>
        <v>888487.04791568895</v>
      </c>
      <c r="H8" s="138">
        <f>Settings!$E$46/POWER(1+(Settings!$B$52/100),H1-2024)</f>
        <v>862608.78438416414</v>
      </c>
      <c r="I8" s="138">
        <f>Settings!$E$46/POWER(1+(Settings!$B$52/100),I1-2024)</f>
        <v>837484.25668365438</v>
      </c>
      <c r="J8" s="138">
        <f>Settings!$E$46/POWER(1+(Settings!$B$52/100),J1-2024)</f>
        <v>813091.51134335378</v>
      </c>
      <c r="K8" s="138">
        <f>Settings!$E$46/POWER(1+(Settings!$B$52/100),K1-2024)</f>
        <v>789409.23431393574</v>
      </c>
      <c r="L8" s="138">
        <f>Settings!$E$46/POWER(1+(Settings!$B$52/100),L1-2024)</f>
        <v>766416.73234362691</v>
      </c>
      <c r="M8" s="138">
        <f>Settings!$E$46/POWER(1+(Settings!$B$52/100),M1-2024)</f>
        <v>744093.91489672521</v>
      </c>
      <c r="N8" s="138">
        <f>Settings!$E$46/POWER(1+(Settings!$B$52/100),N1-2024)</f>
        <v>722421.27659876226</v>
      </c>
      <c r="O8" s="138">
        <f>Settings!$E$46/POWER(1+(Settings!$B$52/100),O1-2024)</f>
        <v>701379.88019297319</v>
      </c>
      <c r="P8" s="138">
        <f>Settings!$E$46/POWER(1+(Settings!$B$52/100),P1-2024)</f>
        <v>680951.33999317791</v>
      </c>
      <c r="Q8" s="138">
        <f>Settings!$E$46/POWER(1+(Settings!$B$52/100),Q1-2024)</f>
        <v>661117.80581861921</v>
      </c>
      <c r="R8" s="138">
        <f>Settings!$E$46/POWER(1+(Settings!$B$52/100),R1-2024)</f>
        <v>641861.94739671773</v>
      </c>
      <c r="S8" s="138">
        <f>Settings!$E$46/POWER(1+(Settings!$B$52/100),S1-2024)</f>
        <v>623166.93922011438</v>
      </c>
      <c r="T8" s="138">
        <f>Settings!$E$46/POWER(1+(Settings!$B$52/100),T1-2024)</f>
        <v>605016.44584477122</v>
      </c>
      <c r="U8" s="138">
        <f>Settings!$E$46/POWER(1+(Settings!$B$52/100),U1-2024)</f>
        <v>587394.60761628277</v>
      </c>
      <c r="V8" s="138">
        <f>Settings!$E$46/POWER(1+(Settings!$B$52/100),V1-2024)</f>
        <v>570286.026811925</v>
      </c>
      <c r="X8" s="138">
        <f t="shared" si="0"/>
        <v>15323799.106269173</v>
      </c>
    </row>
    <row r="9" spans="1:24" x14ac:dyDescent="0.3">
      <c r="A9" s="141" t="s">
        <v>172</v>
      </c>
      <c r="B9" s="137" t="s">
        <v>183</v>
      </c>
      <c r="C9" s="138">
        <f>Settings!E47</f>
        <v>7500</v>
      </c>
      <c r="D9" s="138">
        <f>Settings!$E$47/POWER(1+(Settings!$B$52/100),D1-2024)</f>
        <v>7281.5533980582522</v>
      </c>
      <c r="E9" s="138">
        <f>Settings!$E$47/POWER(1+(Settings!$B$52/100),E1-2024)</f>
        <v>7069.4693185031583</v>
      </c>
      <c r="F9" s="138">
        <f>Settings!$E$47/POWER(1+(Settings!$B$52/100),F1-2024)</f>
        <v>6863.5624451486965</v>
      </c>
      <c r="G9" s="138">
        <f>Settings!$E$47/POWER(1+(Settings!$B$52/100),G1-2024)</f>
        <v>6663.6528593676676</v>
      </c>
      <c r="H9" s="138">
        <f>Settings!$E$47/POWER(1+(Settings!$B$52/100),H1-2024)</f>
        <v>6469.5658828812311</v>
      </c>
      <c r="I9" s="138">
        <f>Settings!$E$47/POWER(1+(Settings!$B$52/100),I1-2024)</f>
        <v>6281.1319251274081</v>
      </c>
      <c r="J9" s="138">
        <f>Settings!$E$47/POWER(1+(Settings!$B$52/100),J1-2024)</f>
        <v>6098.1863350751528</v>
      </c>
      <c r="K9" s="138">
        <f>Settings!$E$47/POWER(1+(Settings!$B$52/100),K1-2024)</f>
        <v>5920.5692573545184</v>
      </c>
      <c r="L9" s="138">
        <f>Settings!$E$47/POWER(1+(Settings!$B$52/100),L1-2024)</f>
        <v>5748.1254925772018</v>
      </c>
      <c r="M9" s="138">
        <f>Settings!$E$47/POWER(1+(Settings!$B$52/100),M1-2024)</f>
        <v>5580.7043617254385</v>
      </c>
      <c r="N9" s="138">
        <f>Settings!$E$47/POWER(1+(Settings!$B$52/100),N1-2024)</f>
        <v>5418.1595744907172</v>
      </c>
      <c r="O9" s="138">
        <f>Settings!$E$47/POWER(1+(Settings!$B$52/100),O1-2024)</f>
        <v>5260.3491014472993</v>
      </c>
      <c r="P9" s="138">
        <f>Settings!$E$47/POWER(1+(Settings!$B$52/100),P1-2024)</f>
        <v>5107.1350499488344</v>
      </c>
      <c r="Q9" s="138">
        <f>Settings!$E$47/POWER(1+(Settings!$B$52/100),Q1-2024)</f>
        <v>4958.3835436396448</v>
      </c>
      <c r="R9" s="138">
        <f>Settings!$E$47/POWER(1+(Settings!$B$52/100),R1-2024)</f>
        <v>4813.964605475383</v>
      </c>
      <c r="S9" s="138">
        <f>Settings!$E$47/POWER(1+(Settings!$B$52/100),S1-2024)</f>
        <v>4673.7520441508577</v>
      </c>
      <c r="T9" s="138">
        <f>Settings!$E$47/POWER(1+(Settings!$B$52/100),T1-2024)</f>
        <v>4537.623343835784</v>
      </c>
      <c r="U9" s="138">
        <f>Settings!$E$47/POWER(1+(Settings!$B$52/100),U1-2024)</f>
        <v>4405.4595571221207</v>
      </c>
      <c r="V9" s="138">
        <f>Settings!$E$47/POWER(1+(Settings!$B$52/100),V1-2024)</f>
        <v>4277.1452010894373</v>
      </c>
      <c r="X9" s="138">
        <f t="shared" si="0"/>
        <v>114928.49329701879</v>
      </c>
    </row>
    <row r="10" spans="1:24" x14ac:dyDescent="0.3">
      <c r="A10" s="141" t="s">
        <v>212</v>
      </c>
      <c r="B10" s="137" t="s">
        <v>183</v>
      </c>
      <c r="C10" s="138">
        <f>SUM($C$2:$C$7)*(Settings!$B$48/100)</f>
        <v>10576750</v>
      </c>
      <c r="D10" s="138">
        <f>$C$10/POWER(1+(Settings!$B$52/100),D1-2024)</f>
        <v>10268689.320388349</v>
      </c>
      <c r="E10" s="138">
        <f>$C$10/POWER(1+(Settings!$B$52/100),E1-2024)</f>
        <v>9969601.2819304373</v>
      </c>
      <c r="F10" s="138">
        <f>$C$10/POWER(1+(Settings!$B$52/100),F1-2024)</f>
        <v>9679224.5455635302</v>
      </c>
      <c r="G10" s="138">
        <f>$C$10/POWER(1+(Settings!$B$52/100),G1-2024)</f>
        <v>9397305.384042263</v>
      </c>
      <c r="H10" s="138">
        <f>$C$10/POWER(1+(Settings!$B$52/100),H1-2024)</f>
        <v>9123597.4602352083</v>
      </c>
      <c r="I10" s="138">
        <f>$C$10/POWER(1+(Settings!$B$52/100),I1-2024)</f>
        <v>8857861.6118788421</v>
      </c>
      <c r="J10" s="138">
        <f>$C$10/POWER(1+(Settings!$B$52/100),J1-2024)</f>
        <v>8599865.6426008176</v>
      </c>
      <c r="K10" s="138">
        <f>$C$10/POWER(1+(Settings!$B$52/100),K1-2024)</f>
        <v>8349384.1190299205</v>
      </c>
      <c r="L10" s="138">
        <f>$C$10/POWER(1+(Settings!$B$52/100),L1-2024)</f>
        <v>8106198.1738154562</v>
      </c>
      <c r="M10" s="138">
        <f>$C$10/POWER(1+(Settings!$B$52/100),M1-2024)</f>
        <v>7870095.314383938</v>
      </c>
      <c r="N10" s="138">
        <f>$C$10/POWER(1+(Settings!$B$52/100),N1-2024)</f>
        <v>7640869.2372659594</v>
      </c>
      <c r="O10" s="138">
        <f>$C$10/POWER(1+(Settings!$B$52/100),O1-2024)</f>
        <v>7418319.6478310293</v>
      </c>
      <c r="P10" s="138">
        <f>$C$10/POWER(1+(Settings!$B$52/100),P1-2024)</f>
        <v>7202252.0852728449</v>
      </c>
      <c r="Q10" s="138">
        <f>$C$10/POWER(1+(Settings!$B$52/100),Q1-2024)</f>
        <v>6992477.752692081</v>
      </c>
      <c r="R10" s="138">
        <f>$C$10/POWER(1+(Settings!$B$52/100),R1-2024)</f>
        <v>6788813.3521282338</v>
      </c>
      <c r="S10" s="138">
        <f>$C$10/POWER(1+(Settings!$B$52/100),S1-2024)</f>
        <v>6591080.9243963445</v>
      </c>
      <c r="T10" s="138">
        <f>$C$10/POWER(1+(Settings!$B$52/100),T1-2024)</f>
        <v>6399107.6935886843</v>
      </c>
      <c r="U10" s="138">
        <f>$C$10/POWER(1+(Settings!$B$52/100),U1-2024)</f>
        <v>6212725.9161055181</v>
      </c>
      <c r="V10" s="138">
        <f>$C$10/POWER(1+(Settings!$B$52/100),V1-2024)</f>
        <v>6031772.7340830276</v>
      </c>
      <c r="X10" s="138">
        <f t="shared" si="0"/>
        <v>162075992.19723246</v>
      </c>
    </row>
    <row r="11" spans="1:24" x14ac:dyDescent="0.3">
      <c r="A11" s="141" t="s">
        <v>173</v>
      </c>
      <c r="B11" s="137" t="str">
        <f>Settings!F65</f>
        <v>Opex</v>
      </c>
      <c r="C11" s="138">
        <f>Settings!E49</f>
        <v>500000</v>
      </c>
      <c r="D11" s="138">
        <f>Settings!$E$49/POWER(1+(Settings!$B$52/100),D1-2024)</f>
        <v>485436.89320388349</v>
      </c>
      <c r="E11" s="138">
        <f>Settings!$E$49/POWER(1+(Settings!$B$52/100),E1-2024)</f>
        <v>471297.95456687722</v>
      </c>
      <c r="F11" s="138">
        <f>Settings!$E$49/POWER(1+(Settings!$B$52/100),F1-2024)</f>
        <v>457570.8296765798</v>
      </c>
      <c r="G11" s="138">
        <f>Settings!$E$49/POWER(1+(Settings!$B$52/100),G1-2024)</f>
        <v>444243.52395784447</v>
      </c>
      <c r="H11" s="138">
        <f>Settings!$E$49/POWER(1+(Settings!$B$52/100),H1-2024)</f>
        <v>431304.39219208207</v>
      </c>
      <c r="I11" s="138">
        <f>Settings!$E$49/POWER(1+(Settings!$B$52/100),I1-2024)</f>
        <v>418742.12834182719</v>
      </c>
      <c r="J11" s="138">
        <f>Settings!$E$49/POWER(1+(Settings!$B$52/100),J1-2024)</f>
        <v>406545.75567167689</v>
      </c>
      <c r="K11" s="138">
        <f>Settings!$E$49/POWER(1+(Settings!$B$52/100),K1-2024)</f>
        <v>394704.61715696787</v>
      </c>
      <c r="L11" s="138">
        <f>Settings!$E$49/POWER(1+(Settings!$B$52/100),L1-2024)</f>
        <v>383208.36617181345</v>
      </c>
      <c r="M11" s="138">
        <f>Settings!$E$49/POWER(1+(Settings!$B$52/100),M1-2024)</f>
        <v>372046.95744836261</v>
      </c>
      <c r="N11" s="138">
        <f>Settings!$E$49/POWER(1+(Settings!$B$52/100),N1-2024)</f>
        <v>361210.63829938113</v>
      </c>
      <c r="O11" s="138">
        <f>Settings!$E$49/POWER(1+(Settings!$B$52/100),O1-2024)</f>
        <v>350689.94009648659</v>
      </c>
      <c r="P11" s="138">
        <f>Settings!$E$49/POWER(1+(Settings!$B$52/100),P1-2024)</f>
        <v>340475.66999658896</v>
      </c>
      <c r="Q11" s="138">
        <f>Settings!$E$49/POWER(1+(Settings!$B$52/100),Q1-2024)</f>
        <v>330558.9029093096</v>
      </c>
      <c r="R11" s="138">
        <f>Settings!$E$49/POWER(1+(Settings!$B$52/100),R1-2024)</f>
        <v>320930.97369835887</v>
      </c>
      <c r="S11" s="138">
        <f>Settings!$E$49/POWER(1+(Settings!$B$52/100),S1-2024)</f>
        <v>311583.46961005719</v>
      </c>
      <c r="T11" s="138">
        <f>Settings!$E$49/POWER(1+(Settings!$B$52/100),T1-2024)</f>
        <v>302508.22292238561</v>
      </c>
      <c r="U11" s="138">
        <f>Settings!$E$49/POWER(1+(Settings!$B$52/100),U1-2024)</f>
        <v>293697.30380814138</v>
      </c>
      <c r="V11" s="138">
        <f>Settings!$E$49/POWER(1+(Settings!$B$52/100),V1-2024)</f>
        <v>285143.0134059625</v>
      </c>
      <c r="X11" s="138">
        <f t="shared" si="0"/>
        <v>7661899.5531345867</v>
      </c>
    </row>
    <row r="12" spans="1:24" x14ac:dyDescent="0.3">
      <c r="A12" s="141" t="s">
        <v>174</v>
      </c>
      <c r="B12" s="137" t="str">
        <f>Settings!F66</f>
        <v>Opex</v>
      </c>
      <c r="C12" s="138">
        <f>Settings!E50</f>
        <v>100000</v>
      </c>
      <c r="D12" s="138">
        <f>Settings!$E$50/POWER(1+(Settings!$B$52/100),D1-2024)</f>
        <v>97087.378640776689</v>
      </c>
      <c r="E12" s="138">
        <f>Settings!$E$50/POWER(1+(Settings!$B$52/100),E1-2024)</f>
        <v>94259.590913375447</v>
      </c>
      <c r="F12" s="138">
        <f>Settings!$E$50/POWER(1+(Settings!$B$52/100),F1-2024)</f>
        <v>91514.165935315963</v>
      </c>
      <c r="G12" s="138">
        <f>Settings!$E$50/POWER(1+(Settings!$B$52/100),G1-2024)</f>
        <v>88848.704791568904</v>
      </c>
      <c r="H12" s="138">
        <f>Settings!$E$50/POWER(1+(Settings!$B$52/100),H1-2024)</f>
        <v>86260.878438416403</v>
      </c>
      <c r="I12" s="138">
        <f>Settings!$E$50/POWER(1+(Settings!$B$52/100),I1-2024)</f>
        <v>83748.425668365438</v>
      </c>
      <c r="J12" s="138">
        <f>Settings!$E$50/POWER(1+(Settings!$B$52/100),J1-2024)</f>
        <v>81309.151134335378</v>
      </c>
      <c r="K12" s="138">
        <f>Settings!$E$50/POWER(1+(Settings!$B$52/100),K1-2024)</f>
        <v>78940.923431393574</v>
      </c>
      <c r="L12" s="138">
        <f>Settings!$E$50/POWER(1+(Settings!$B$52/100),L1-2024)</f>
        <v>76641.673234362694</v>
      </c>
      <c r="M12" s="138">
        <f>Settings!$E$50/POWER(1+(Settings!$B$52/100),M1-2024)</f>
        <v>74409.391489672518</v>
      </c>
      <c r="N12" s="138">
        <f>Settings!$E$50/POWER(1+(Settings!$B$52/100),N1-2024)</f>
        <v>72242.127659876234</v>
      </c>
      <c r="O12" s="138">
        <f>Settings!$E$50/POWER(1+(Settings!$B$52/100),O1-2024)</f>
        <v>70137.988019297321</v>
      </c>
      <c r="P12" s="138">
        <f>Settings!$E$50/POWER(1+(Settings!$B$52/100),P1-2024)</f>
        <v>68095.133999317797</v>
      </c>
      <c r="Q12" s="138">
        <f>Settings!$E$50/POWER(1+(Settings!$B$52/100),Q1-2024)</f>
        <v>66111.780581861924</v>
      </c>
      <c r="R12" s="138">
        <f>Settings!$E$50/POWER(1+(Settings!$B$52/100),R1-2024)</f>
        <v>64186.194739671766</v>
      </c>
      <c r="S12" s="138">
        <f>Settings!$E$50/POWER(1+(Settings!$B$52/100),S1-2024)</f>
        <v>62316.693922011436</v>
      </c>
      <c r="T12" s="138">
        <f>Settings!$E$50/POWER(1+(Settings!$B$52/100),T1-2024)</f>
        <v>60501.644584477122</v>
      </c>
      <c r="U12" s="138">
        <f>Settings!$E$50/POWER(1+(Settings!$B$52/100),U1-2024)</f>
        <v>58739.460761628274</v>
      </c>
      <c r="V12" s="138">
        <f>Settings!$E$50/POWER(1+(Settings!$B$52/100),V1-2024)</f>
        <v>57028.602681192504</v>
      </c>
      <c r="X12" s="138">
        <f t="shared" si="0"/>
        <v>1532379.9106269174</v>
      </c>
    </row>
    <row r="13" spans="1:24" x14ac:dyDescent="0.3">
      <c r="A13" s="141" t="s">
        <v>175</v>
      </c>
      <c r="B13" s="137" t="str">
        <f>Settings!F67</f>
        <v>Opex</v>
      </c>
      <c r="C13" s="138">
        <f>Settings!E51</f>
        <v>2000000</v>
      </c>
      <c r="D13" s="138">
        <f>Settings!$E$51/POWER(1+(Settings!$B$52/100),D1-2024)</f>
        <v>1941747.572815534</v>
      </c>
      <c r="E13" s="138">
        <f>Settings!$E$51/POWER(1+(Settings!$B$52/100),E1-2024)</f>
        <v>1885191.8182675089</v>
      </c>
      <c r="F13" s="138">
        <f>Settings!$E$51/POWER(1+(Settings!$B$52/100),F1-2024)</f>
        <v>1830283.3187063192</v>
      </c>
      <c r="G13" s="138">
        <f>Settings!$E$51/POWER(1+(Settings!$B$52/100),G1-2024)</f>
        <v>1776974.0958313779</v>
      </c>
      <c r="H13" s="138">
        <f>Settings!$E$51/POWER(1+(Settings!$B$52/100),H1-2024)</f>
        <v>1725217.5687683283</v>
      </c>
      <c r="I13" s="138">
        <f>Settings!$E$51/POWER(1+(Settings!$B$52/100),I1-2024)</f>
        <v>1674968.5133673088</v>
      </c>
      <c r="J13" s="138">
        <f>Settings!$E$51/POWER(1+(Settings!$B$52/100),J1-2024)</f>
        <v>1626183.0226867076</v>
      </c>
      <c r="K13" s="138">
        <f>Settings!$E$51/POWER(1+(Settings!$B$52/100),K1-2024)</f>
        <v>1578818.4686278715</v>
      </c>
      <c r="L13" s="138">
        <f>Settings!$E$51/POWER(1+(Settings!$B$52/100),L1-2024)</f>
        <v>1532833.4646872538</v>
      </c>
      <c r="M13" s="138">
        <f>Settings!$E$51/POWER(1+(Settings!$B$52/100),M1-2024)</f>
        <v>1488187.8297934504</v>
      </c>
      <c r="N13" s="138">
        <f>Settings!$E$51/POWER(1+(Settings!$B$52/100),N1-2024)</f>
        <v>1444842.5531975245</v>
      </c>
      <c r="O13" s="138">
        <f>Settings!$E$51/POWER(1+(Settings!$B$52/100),O1-2024)</f>
        <v>1402759.7603859464</v>
      </c>
      <c r="P13" s="138">
        <f>Settings!$E$51/POWER(1+(Settings!$B$52/100),P1-2024)</f>
        <v>1361902.6799863558</v>
      </c>
      <c r="Q13" s="138">
        <f>Settings!$E$51/POWER(1+(Settings!$B$52/100),Q1-2024)</f>
        <v>1322235.6116372384</v>
      </c>
      <c r="R13" s="138">
        <f>Settings!$E$51/POWER(1+(Settings!$B$52/100),R1-2024)</f>
        <v>1283723.8947934355</v>
      </c>
      <c r="S13" s="138">
        <f>Settings!$E$51/POWER(1+(Settings!$B$52/100),S1-2024)</f>
        <v>1246333.8784402288</v>
      </c>
      <c r="T13" s="138">
        <f>Settings!$E$51/POWER(1+(Settings!$B$52/100),T1-2024)</f>
        <v>1210032.8916895424</v>
      </c>
      <c r="U13" s="138">
        <f>Settings!$E$51/POWER(1+(Settings!$B$52/100),U1-2024)</f>
        <v>1174789.2152325655</v>
      </c>
      <c r="V13" s="138">
        <f>Settings!$E$51/POWER(1+(Settings!$B$52/100),V1-2024)</f>
        <v>1140572.05362385</v>
      </c>
      <c r="X13" s="138">
        <f t="shared" si="0"/>
        <v>30647598.212538347</v>
      </c>
    </row>
    <row r="14" spans="1:24" x14ac:dyDescent="0.3">
      <c r="A14" s="142"/>
      <c r="B14" s="142"/>
      <c r="C14" s="135"/>
      <c r="D14" s="135"/>
      <c r="E14" s="135"/>
      <c r="F14" s="135"/>
      <c r="G14" s="135"/>
      <c r="H14" s="135"/>
      <c r="J14" s="135"/>
      <c r="K14" s="135"/>
      <c r="L14" s="135"/>
      <c r="M14" s="135"/>
      <c r="N14" s="135"/>
      <c r="O14" s="135"/>
      <c r="P14" s="135"/>
      <c r="Q14" s="135"/>
      <c r="R14" s="135"/>
      <c r="S14" s="135"/>
      <c r="T14" s="135"/>
      <c r="U14" s="135"/>
      <c r="V14" s="135"/>
      <c r="X14" s="135"/>
    </row>
    <row r="15" spans="1:24" x14ac:dyDescent="0.3">
      <c r="A15" s="142"/>
      <c r="B15" s="142"/>
      <c r="C15" s="135"/>
      <c r="D15" s="135"/>
      <c r="E15" s="135"/>
      <c r="F15" s="135"/>
      <c r="G15" s="135"/>
      <c r="H15" s="135"/>
      <c r="I15" s="135"/>
      <c r="J15" s="135"/>
      <c r="K15" s="135"/>
      <c r="L15" s="135"/>
      <c r="M15" s="135"/>
      <c r="N15" s="135"/>
      <c r="O15" s="135"/>
      <c r="P15" s="135"/>
      <c r="Q15" s="135"/>
      <c r="R15" s="135"/>
      <c r="S15" s="135"/>
      <c r="T15" s="135"/>
      <c r="U15" s="135"/>
      <c r="V15" s="135"/>
      <c r="W15" s="136" t="s">
        <v>103</v>
      </c>
      <c r="X15" s="135">
        <f>SUM(X2:X13)</f>
        <v>323124097.47309846</v>
      </c>
    </row>
    <row r="17" spans="1:24" x14ac:dyDescent="0.3">
      <c r="A17" s="42" t="s">
        <v>190</v>
      </c>
      <c r="B17" s="42"/>
      <c r="C17" s="92">
        <v>2024</v>
      </c>
      <c r="D17" s="91">
        <v>2025</v>
      </c>
      <c r="E17" s="92">
        <v>2026</v>
      </c>
      <c r="F17" s="91">
        <v>2027</v>
      </c>
      <c r="G17" s="92">
        <v>2028</v>
      </c>
      <c r="H17" s="91">
        <v>2029</v>
      </c>
      <c r="I17" s="92">
        <v>2030</v>
      </c>
      <c r="J17" s="91">
        <v>2031</v>
      </c>
      <c r="K17" s="92">
        <v>2032</v>
      </c>
      <c r="L17" s="91">
        <v>2033</v>
      </c>
      <c r="M17" s="92">
        <v>2034</v>
      </c>
      <c r="N17" s="91">
        <v>2035</v>
      </c>
      <c r="O17" s="92">
        <v>2036</v>
      </c>
      <c r="P17" s="91">
        <v>2037</v>
      </c>
      <c r="Q17" s="92">
        <v>2038</v>
      </c>
      <c r="R17" s="91">
        <v>2039</v>
      </c>
      <c r="S17" s="92">
        <v>2040</v>
      </c>
      <c r="T17" s="91">
        <v>2041</v>
      </c>
      <c r="U17" s="92">
        <v>2042</v>
      </c>
      <c r="V17" s="91">
        <v>2043</v>
      </c>
      <c r="X17" s="92" t="s">
        <v>194</v>
      </c>
    </row>
    <row r="18" spans="1:24" x14ac:dyDescent="0.3">
      <c r="A18" s="137" t="s">
        <v>164</v>
      </c>
      <c r="B18" s="137" t="s">
        <v>180</v>
      </c>
      <c r="C18" s="138">
        <f>Settings!E58</f>
        <v>100000000</v>
      </c>
      <c r="D18" s="139"/>
      <c r="E18" s="139"/>
      <c r="F18" s="139"/>
      <c r="G18" s="139"/>
      <c r="H18" s="139"/>
      <c r="I18" s="139"/>
      <c r="J18" s="139"/>
      <c r="K18" s="139"/>
      <c r="L18" s="139"/>
      <c r="M18" s="139"/>
      <c r="N18" s="139"/>
      <c r="O18" s="139"/>
      <c r="P18" s="139"/>
      <c r="Q18" s="139"/>
      <c r="R18" s="139"/>
      <c r="S18" s="139"/>
      <c r="T18" s="139"/>
      <c r="U18" s="139"/>
      <c r="V18" s="139"/>
      <c r="X18" s="135">
        <f>SUM(C18:V18)</f>
        <v>100000000</v>
      </c>
    </row>
    <row r="19" spans="1:24" x14ac:dyDescent="0.3">
      <c r="A19" s="137" t="s">
        <v>165</v>
      </c>
      <c r="B19" s="137" t="s">
        <v>180</v>
      </c>
      <c r="C19" s="138">
        <f>Settings!E59</f>
        <v>1000000</v>
      </c>
      <c r="D19" s="139"/>
      <c r="E19" s="139"/>
      <c r="F19" s="139"/>
      <c r="G19" s="139"/>
      <c r="H19" s="139"/>
      <c r="I19" s="139"/>
      <c r="J19" s="139"/>
      <c r="K19" s="139"/>
      <c r="L19" s="139"/>
      <c r="M19" s="139"/>
      <c r="N19" s="139"/>
      <c r="O19" s="139"/>
      <c r="P19" s="139"/>
      <c r="Q19" s="139"/>
      <c r="R19" s="139"/>
      <c r="S19" s="139"/>
      <c r="T19" s="139"/>
      <c r="U19" s="139"/>
      <c r="V19" s="139"/>
      <c r="X19" s="135">
        <f t="shared" ref="X19:X29" si="1">SUM(C19:V19)</f>
        <v>1000000</v>
      </c>
    </row>
    <row r="20" spans="1:24" x14ac:dyDescent="0.3">
      <c r="A20" s="140" t="s">
        <v>166</v>
      </c>
      <c r="B20" s="137" t="s">
        <v>180</v>
      </c>
      <c r="C20" s="138">
        <f>Settings!E60</f>
        <v>1000000</v>
      </c>
      <c r="D20" s="139"/>
      <c r="E20" s="139"/>
      <c r="F20" s="139"/>
      <c r="G20" s="139"/>
      <c r="H20" s="139"/>
      <c r="I20" s="139"/>
      <c r="J20" s="139"/>
      <c r="K20" s="139"/>
      <c r="L20" s="139"/>
      <c r="M20" s="139"/>
      <c r="N20" s="139"/>
      <c r="O20" s="139"/>
      <c r="P20" s="139"/>
      <c r="Q20" s="139"/>
      <c r="R20" s="139"/>
      <c r="S20" s="139"/>
      <c r="T20" s="139"/>
      <c r="U20" s="139"/>
      <c r="V20" s="139"/>
      <c r="X20" s="135">
        <f t="shared" si="1"/>
        <v>1000000</v>
      </c>
    </row>
    <row r="21" spans="1:24" x14ac:dyDescent="0.3">
      <c r="A21" s="141" t="s">
        <v>167</v>
      </c>
      <c r="B21" s="137" t="s">
        <v>180</v>
      </c>
      <c r="C21" s="138">
        <f>Settings!E61</f>
        <v>67500</v>
      </c>
      <c r="D21" s="139"/>
      <c r="E21" s="139"/>
      <c r="F21" s="139"/>
      <c r="G21" s="139"/>
      <c r="H21" s="139"/>
      <c r="I21" s="139"/>
      <c r="J21" s="139"/>
      <c r="K21" s="139"/>
      <c r="L21" s="139"/>
      <c r="M21" s="139"/>
      <c r="N21" s="139"/>
      <c r="O21" s="139"/>
      <c r="P21" s="139"/>
      <c r="Q21" s="139"/>
      <c r="R21" s="139"/>
      <c r="S21" s="139"/>
      <c r="T21" s="139"/>
      <c r="U21" s="139"/>
      <c r="V21" s="139"/>
      <c r="X21" s="135">
        <f t="shared" si="1"/>
        <v>67500</v>
      </c>
    </row>
    <row r="22" spans="1:24" x14ac:dyDescent="0.3">
      <c r="A22" s="141" t="s">
        <v>168</v>
      </c>
      <c r="B22" s="137" t="s">
        <v>180</v>
      </c>
      <c r="C22" s="138">
        <f>Settings!E62</f>
        <v>200000</v>
      </c>
      <c r="D22" s="139"/>
      <c r="E22" s="139"/>
      <c r="F22" s="139"/>
      <c r="G22" s="139"/>
      <c r="H22" s="139"/>
      <c r="I22" s="139"/>
      <c r="J22" s="139"/>
      <c r="K22" s="139"/>
      <c r="L22" s="139"/>
      <c r="M22" s="139"/>
      <c r="N22" s="139"/>
      <c r="O22" s="139"/>
      <c r="P22" s="139"/>
      <c r="Q22" s="139"/>
      <c r="R22" s="139"/>
      <c r="S22" s="139"/>
      <c r="T22" s="139"/>
      <c r="U22" s="139"/>
      <c r="V22" s="139"/>
      <c r="X22" s="135">
        <f t="shared" si="1"/>
        <v>200000</v>
      </c>
    </row>
    <row r="23" spans="1:24" x14ac:dyDescent="0.3">
      <c r="A23" s="141" t="s">
        <v>169</v>
      </c>
      <c r="B23" s="137" t="s">
        <v>180</v>
      </c>
      <c r="C23" s="138">
        <f>Settings!E63</f>
        <v>25000000</v>
      </c>
      <c r="D23" s="139"/>
      <c r="E23" s="139"/>
      <c r="F23" s="139"/>
      <c r="G23" s="139"/>
      <c r="H23" s="139"/>
      <c r="I23" s="139"/>
      <c r="J23" s="139"/>
      <c r="K23" s="139"/>
      <c r="L23" s="139"/>
      <c r="M23" s="139"/>
      <c r="N23" s="139"/>
      <c r="O23" s="139"/>
      <c r="P23" s="139"/>
      <c r="Q23" s="139"/>
      <c r="R23" s="139"/>
      <c r="S23" s="139"/>
      <c r="T23" s="139"/>
      <c r="U23" s="139"/>
      <c r="V23" s="139"/>
      <c r="X23" s="135">
        <f t="shared" si="1"/>
        <v>25000000</v>
      </c>
    </row>
    <row r="24" spans="1:24" x14ac:dyDescent="0.3">
      <c r="A24" s="141" t="s">
        <v>170</v>
      </c>
      <c r="B24" s="137" t="s">
        <v>180</v>
      </c>
      <c r="C24" s="138">
        <f>Settings!E64</f>
        <v>5000000</v>
      </c>
      <c r="D24" s="139"/>
      <c r="E24" s="139"/>
      <c r="F24" s="139"/>
      <c r="G24" s="139"/>
      <c r="H24" s="139"/>
      <c r="I24" s="139"/>
      <c r="J24" s="139"/>
      <c r="K24" s="139"/>
      <c r="L24" s="139"/>
      <c r="M24" s="139"/>
      <c r="N24" s="139"/>
      <c r="O24" s="139"/>
      <c r="P24" s="139"/>
      <c r="Q24" s="139"/>
      <c r="R24" s="139"/>
      <c r="S24" s="139"/>
      <c r="T24" s="139"/>
      <c r="U24" s="139"/>
      <c r="V24" s="139"/>
      <c r="X24" s="135">
        <f t="shared" si="1"/>
        <v>5000000</v>
      </c>
    </row>
    <row r="25" spans="1:24" x14ac:dyDescent="0.3">
      <c r="A25" s="141" t="s">
        <v>171</v>
      </c>
      <c r="B25" s="137" t="s">
        <v>183</v>
      </c>
      <c r="C25" s="138">
        <f>Settings!E65</f>
        <v>20000000</v>
      </c>
      <c r="D25" s="138">
        <f>Settings!$E$65/POWER(1+(Settings!$B$70/100),D17-2024)</f>
        <v>19417475.728155341</v>
      </c>
      <c r="E25" s="138">
        <f>Settings!$E$65/POWER(1+(Settings!$B$70/100),E17-2024)</f>
        <v>18851918.18267509</v>
      </c>
      <c r="F25" s="138">
        <f>Settings!$E$65/POWER(1+(Settings!$B$70/100),F17-2024)</f>
        <v>18302833.187063191</v>
      </c>
      <c r="G25" s="138">
        <f>Settings!$E$65/POWER(1+(Settings!$B$70/100),G17-2024)</f>
        <v>17769740.958313778</v>
      </c>
      <c r="H25" s="138">
        <f>Settings!$E$65/POWER(1+(Settings!$B$70/100),H17-2024)</f>
        <v>17252175.687683281</v>
      </c>
      <c r="I25" s="138">
        <f>Settings!$E$65/POWER(1+(Settings!$B$70/100),I17-2024)</f>
        <v>16749685.133673089</v>
      </c>
      <c r="J25" s="138">
        <f>Settings!$E$65/POWER(1+(Settings!$B$70/100),J17-2024)</f>
        <v>16261830.226867074</v>
      </c>
      <c r="K25" s="138">
        <f>Settings!$E$65/POWER(1+(Settings!$B$70/100),K17-2024)</f>
        <v>15788184.686278716</v>
      </c>
      <c r="L25" s="138">
        <f>Settings!$E$65/POWER(1+(Settings!$B$70/100),L17-2024)</f>
        <v>15328334.646872539</v>
      </c>
      <c r="M25" s="138">
        <f>Settings!$E$65/POWER(1+(Settings!$B$70/100),M17-2024)</f>
        <v>14881878.297934504</v>
      </c>
      <c r="N25" s="138">
        <f>Settings!$E$65/POWER(1+(Settings!$B$70/100),N17-2024)</f>
        <v>14448425.531975245</v>
      </c>
      <c r="O25" s="138">
        <f>Settings!$E$65/POWER(1+(Settings!$B$70/100),O17-2024)</f>
        <v>14027597.603859464</v>
      </c>
      <c r="P25" s="138">
        <f>Settings!$E$65/POWER(1+(Settings!$B$70/100),P17-2024)</f>
        <v>13619026.799863558</v>
      </c>
      <c r="Q25" s="138">
        <f>Settings!$E$65/POWER(1+(Settings!$B$70/100),Q17-2024)</f>
        <v>13222356.116372384</v>
      </c>
      <c r="R25" s="138">
        <f>Settings!$E$65/POWER(1+(Settings!$B$70/100),R17-2024)</f>
        <v>12837238.947934354</v>
      </c>
      <c r="S25" s="138">
        <f>Settings!$E$65/POWER(1+(Settings!$B$70/100),S17-2024)</f>
        <v>12463338.784402287</v>
      </c>
      <c r="T25" s="138">
        <f>Settings!$E$65/POWER(1+(Settings!$B$70/100),T17-2024)</f>
        <v>12100328.916895425</v>
      </c>
      <c r="U25" s="138">
        <f>Settings!$E$65/POWER(1+(Settings!$B$70/100),U17-2024)</f>
        <v>11747892.152325654</v>
      </c>
      <c r="V25" s="138">
        <f>Settings!$E$65/POWER(1+(Settings!$B$70/100),V17-2024)</f>
        <v>11405720.536238501</v>
      </c>
      <c r="X25" s="135">
        <f t="shared" si="1"/>
        <v>306475982.12538344</v>
      </c>
    </row>
    <row r="26" spans="1:24" x14ac:dyDescent="0.3">
      <c r="A26" s="141" t="s">
        <v>172</v>
      </c>
      <c r="B26" s="137" t="s">
        <v>183</v>
      </c>
      <c r="C26" s="138">
        <f>Settings!E66</f>
        <v>1500</v>
      </c>
      <c r="D26" s="138">
        <f>Settings!$E$66/POWER(1+(Settings!$B$70/100),D17-2024)</f>
        <v>1456.3106796116504</v>
      </c>
      <c r="E26" s="138">
        <f>Settings!$E$66/POWER(1+(Settings!$B$70/100),E17-2024)</f>
        <v>1413.8938637006315</v>
      </c>
      <c r="F26" s="138">
        <f>Settings!$E$66/POWER(1+(Settings!$B$70/100),F17-2024)</f>
        <v>1372.7124890297393</v>
      </c>
      <c r="G26" s="138">
        <f>Settings!$E$66/POWER(1+(Settings!$B$70/100),G17-2024)</f>
        <v>1332.7305718735336</v>
      </c>
      <c r="H26" s="138">
        <f>Settings!$E$66/POWER(1+(Settings!$B$70/100),H17-2024)</f>
        <v>1293.9131765762461</v>
      </c>
      <c r="I26" s="138">
        <f>Settings!$E$66/POWER(1+(Settings!$B$70/100),I17-2024)</f>
        <v>1256.2263850254817</v>
      </c>
      <c r="J26" s="138">
        <f>Settings!$E$66/POWER(1+(Settings!$B$70/100),J17-2024)</f>
        <v>1219.6372670150306</v>
      </c>
      <c r="K26" s="138">
        <f>Settings!$E$66/POWER(1+(Settings!$B$70/100),K17-2024)</f>
        <v>1184.1138514709037</v>
      </c>
      <c r="L26" s="138">
        <f>Settings!$E$66/POWER(1+(Settings!$B$70/100),L17-2024)</f>
        <v>1149.6250985154404</v>
      </c>
      <c r="M26" s="138">
        <f>Settings!$E$66/POWER(1+(Settings!$B$70/100),M17-2024)</f>
        <v>1116.1408723450877</v>
      </c>
      <c r="N26" s="138">
        <f>Settings!$E$66/POWER(1+(Settings!$B$70/100),N17-2024)</f>
        <v>1083.6319148981434</v>
      </c>
      <c r="O26" s="138">
        <f>Settings!$E$66/POWER(1+(Settings!$B$70/100),O17-2024)</f>
        <v>1052.0698202894598</v>
      </c>
      <c r="P26" s="138">
        <f>Settings!$E$66/POWER(1+(Settings!$B$70/100),P17-2024)</f>
        <v>1021.4270099897668</v>
      </c>
      <c r="Q26" s="138">
        <f>Settings!$E$66/POWER(1+(Settings!$B$70/100),Q17-2024)</f>
        <v>991.67670872792883</v>
      </c>
      <c r="R26" s="138">
        <f>Settings!$E$66/POWER(1+(Settings!$B$70/100),R17-2024)</f>
        <v>962.79292109507651</v>
      </c>
      <c r="S26" s="138">
        <f>Settings!$E$66/POWER(1+(Settings!$B$70/100),S17-2024)</f>
        <v>934.75040883017152</v>
      </c>
      <c r="T26" s="138">
        <f>Settings!$E$66/POWER(1+(Settings!$B$70/100),T17-2024)</f>
        <v>907.52466876715687</v>
      </c>
      <c r="U26" s="138">
        <f>Settings!$E$66/POWER(1+(Settings!$B$70/100),U17-2024)</f>
        <v>881.0919114244241</v>
      </c>
      <c r="V26" s="138">
        <f>Settings!$E$66/POWER(1+(Settings!$B$70/100),V17-2024)</f>
        <v>855.42904021788752</v>
      </c>
      <c r="X26" s="135">
        <f t="shared" si="1"/>
        <v>22985.698659403759</v>
      </c>
    </row>
    <row r="27" spans="1:24" x14ac:dyDescent="0.3">
      <c r="A27" s="141" t="s">
        <v>173</v>
      </c>
      <c r="B27" s="137" t="s">
        <v>183</v>
      </c>
      <c r="C27" s="138">
        <f>Settings!E67</f>
        <v>500000</v>
      </c>
      <c r="D27" s="138">
        <f>Settings!$E$67/POWER(1+(Settings!$B$70/100),D17-2024)</f>
        <v>485436.89320388349</v>
      </c>
      <c r="E27" s="138">
        <f>Settings!$E$67/POWER(1+(Settings!$B$70/100),E17-2024)</f>
        <v>471297.95456687722</v>
      </c>
      <c r="F27" s="138">
        <f>Settings!$E$67/POWER(1+(Settings!$B$70/100),F17-2024)</f>
        <v>457570.8296765798</v>
      </c>
      <c r="G27" s="138">
        <f>Settings!$E$67/POWER(1+(Settings!$B$70/100),G17-2024)</f>
        <v>444243.52395784447</v>
      </c>
      <c r="H27" s="138">
        <f>Settings!$E$67/POWER(1+(Settings!$B$70/100),H17-2024)</f>
        <v>431304.39219208207</v>
      </c>
      <c r="I27" s="138">
        <f>Settings!$E$67/POWER(1+(Settings!$B$70/100),I17-2024)</f>
        <v>418742.12834182719</v>
      </c>
      <c r="J27" s="138">
        <f>Settings!$E$67/POWER(1+(Settings!$B$70/100),J17-2024)</f>
        <v>406545.75567167689</v>
      </c>
      <c r="K27" s="138">
        <f>Settings!$E$67/POWER(1+(Settings!$B$70/100),K17-2024)</f>
        <v>394704.61715696787</v>
      </c>
      <c r="L27" s="138">
        <f>Settings!$E$67/POWER(1+(Settings!$B$70/100),L17-2024)</f>
        <v>383208.36617181345</v>
      </c>
      <c r="M27" s="138">
        <f>Settings!$E$67/POWER(1+(Settings!$B$70/100),M17-2024)</f>
        <v>372046.95744836261</v>
      </c>
      <c r="N27" s="138">
        <f>Settings!$E$67/POWER(1+(Settings!$B$70/100),N17-2024)</f>
        <v>361210.63829938113</v>
      </c>
      <c r="O27" s="138">
        <f>Settings!$E$67/POWER(1+(Settings!$B$70/100),O17-2024)</f>
        <v>350689.94009648659</v>
      </c>
      <c r="P27" s="138">
        <f>Settings!$E$67/POWER(1+(Settings!$B$70/100),P17-2024)</f>
        <v>340475.66999658896</v>
      </c>
      <c r="Q27" s="138">
        <f>Settings!$E$67/POWER(1+(Settings!$B$70/100),Q17-2024)</f>
        <v>330558.9029093096</v>
      </c>
      <c r="R27" s="138">
        <f>Settings!$E$67/POWER(1+(Settings!$B$70/100),R17-2024)</f>
        <v>320930.97369835887</v>
      </c>
      <c r="S27" s="138">
        <f>Settings!$E$67/POWER(1+(Settings!$B$70/100),S17-2024)</f>
        <v>311583.46961005719</v>
      </c>
      <c r="T27" s="138">
        <f>Settings!$E$67/POWER(1+(Settings!$B$70/100),T17-2024)</f>
        <v>302508.22292238561</v>
      </c>
      <c r="U27" s="138">
        <f>Settings!$E$67/POWER(1+(Settings!$B$70/100),U17-2024)</f>
        <v>293697.30380814138</v>
      </c>
      <c r="V27" s="138">
        <f>Settings!$E$67/POWER(1+(Settings!$B$70/100),V17-2024)</f>
        <v>285143.0134059625</v>
      </c>
      <c r="X27" s="135">
        <f t="shared" si="1"/>
        <v>7661899.5531345867</v>
      </c>
    </row>
    <row r="28" spans="1:24" x14ac:dyDescent="0.3">
      <c r="A28" s="141" t="s">
        <v>174</v>
      </c>
      <c r="B28" s="137" t="s">
        <v>183</v>
      </c>
      <c r="C28" s="138">
        <f>Settings!E68</f>
        <v>100000</v>
      </c>
      <c r="D28" s="138">
        <f>Settings!$E$68/POWER(1+(Settings!$B$70/100),D17-2024)</f>
        <v>97087.378640776689</v>
      </c>
      <c r="E28" s="138">
        <f>Settings!$E$68/POWER(1+(Settings!$B$70/100),E17-2024)</f>
        <v>94259.590913375447</v>
      </c>
      <c r="F28" s="138">
        <f>Settings!$E$68/POWER(1+(Settings!$B$70/100),F17-2024)</f>
        <v>91514.165935315963</v>
      </c>
      <c r="G28" s="138">
        <f>Settings!$E$68/POWER(1+(Settings!$B$70/100),G17-2024)</f>
        <v>88848.704791568904</v>
      </c>
      <c r="H28" s="138">
        <f>Settings!$E$68/POWER(1+(Settings!$B$70/100),H17-2024)</f>
        <v>86260.878438416403</v>
      </c>
      <c r="I28" s="138">
        <f>Settings!$E$68/POWER(1+(Settings!$B$70/100),I17-2024)</f>
        <v>83748.425668365438</v>
      </c>
      <c r="J28" s="138">
        <f>Settings!$E$68/POWER(1+(Settings!$B$70/100),J17-2024)</f>
        <v>81309.151134335378</v>
      </c>
      <c r="K28" s="138">
        <f>Settings!$E$68/POWER(1+(Settings!$B$70/100),K17-2024)</f>
        <v>78940.923431393574</v>
      </c>
      <c r="L28" s="138">
        <f>Settings!$E$68/POWER(1+(Settings!$B$70/100),L17-2024)</f>
        <v>76641.673234362694</v>
      </c>
      <c r="M28" s="138">
        <f>Settings!$E$68/POWER(1+(Settings!$B$70/100),M17-2024)</f>
        <v>74409.391489672518</v>
      </c>
      <c r="N28" s="138">
        <f>Settings!$E$68/POWER(1+(Settings!$B$70/100),N17-2024)</f>
        <v>72242.127659876234</v>
      </c>
      <c r="O28" s="138">
        <f>Settings!$E$68/POWER(1+(Settings!$B$70/100),O17-2024)</f>
        <v>70137.988019297321</v>
      </c>
      <c r="P28" s="138">
        <f>Settings!$E$68/POWER(1+(Settings!$B$70/100),P17-2024)</f>
        <v>68095.133999317797</v>
      </c>
      <c r="Q28" s="138">
        <f>Settings!$E$68/POWER(1+(Settings!$B$70/100),Q17-2024)</f>
        <v>66111.780581861924</v>
      </c>
      <c r="R28" s="138">
        <f>Settings!$E$68/POWER(1+(Settings!$B$70/100),R17-2024)</f>
        <v>64186.194739671766</v>
      </c>
      <c r="S28" s="138">
        <f>Settings!$E$68/POWER(1+(Settings!$B$70/100),S17-2024)</f>
        <v>62316.693922011436</v>
      </c>
      <c r="T28" s="138">
        <f>Settings!$E$68/POWER(1+(Settings!$B$70/100),T17-2024)</f>
        <v>60501.644584477122</v>
      </c>
      <c r="U28" s="138">
        <f>Settings!$E$68/POWER(1+(Settings!$B$70/100),U17-2024)</f>
        <v>58739.460761628274</v>
      </c>
      <c r="V28" s="138">
        <f>Settings!$E$68/POWER(1+(Settings!$B$70/100),V17-2024)</f>
        <v>57028.602681192504</v>
      </c>
      <c r="X28" s="135">
        <f t="shared" si="1"/>
        <v>1532379.9106269174</v>
      </c>
    </row>
    <row r="29" spans="1:24" x14ac:dyDescent="0.3">
      <c r="A29" s="141" t="s">
        <v>175</v>
      </c>
      <c r="B29" s="137" t="s">
        <v>183</v>
      </c>
      <c r="C29" s="138">
        <f>Settings!E69</f>
        <v>2000000</v>
      </c>
      <c r="D29" s="138">
        <f>Settings!$E$69/POWER(1+(Settings!$B$70/100),D17-2024)</f>
        <v>1941747.572815534</v>
      </c>
      <c r="E29" s="138">
        <f>Settings!$E$69/POWER(1+(Settings!$B$70/100),E17-2024)</f>
        <v>1885191.8182675089</v>
      </c>
      <c r="F29" s="138">
        <f>Settings!$E$69/POWER(1+(Settings!$B$70/100),F17-2024)</f>
        <v>1830283.3187063192</v>
      </c>
      <c r="G29" s="138">
        <f>Settings!$E$69/POWER(1+(Settings!$B$70/100),G17-2024)</f>
        <v>1776974.0958313779</v>
      </c>
      <c r="H29" s="138">
        <f>Settings!$E$69/POWER(1+(Settings!$B$70/100),H17-2024)</f>
        <v>1725217.5687683283</v>
      </c>
      <c r="I29" s="138">
        <f>Settings!$E$69/POWER(1+(Settings!$B$70/100),I17-2024)</f>
        <v>1674968.5133673088</v>
      </c>
      <c r="J29" s="138">
        <f>Settings!$E$69/POWER(1+(Settings!$B$70/100),J17-2024)</f>
        <v>1626183.0226867076</v>
      </c>
      <c r="K29" s="138">
        <f>Settings!$E$69/POWER(1+(Settings!$B$70/100),K17-2024)</f>
        <v>1578818.4686278715</v>
      </c>
      <c r="L29" s="138">
        <f>Settings!$E$69/POWER(1+(Settings!$B$70/100),L17-2024)</f>
        <v>1532833.4646872538</v>
      </c>
      <c r="M29" s="138">
        <f>Settings!$E$69/POWER(1+(Settings!$B$70/100),M17-2024)</f>
        <v>1488187.8297934504</v>
      </c>
      <c r="N29" s="138">
        <f>Settings!$E$69/POWER(1+(Settings!$B$70/100),N17-2024)</f>
        <v>1444842.5531975245</v>
      </c>
      <c r="O29" s="138">
        <f>Settings!$E$69/POWER(1+(Settings!$B$70/100),O17-2024)</f>
        <v>1402759.7603859464</v>
      </c>
      <c r="P29" s="138">
        <f>Settings!$E$69/POWER(1+(Settings!$B$70/100),P17-2024)</f>
        <v>1361902.6799863558</v>
      </c>
      <c r="Q29" s="138">
        <f>Settings!$E$69/POWER(1+(Settings!$B$70/100),Q17-2024)</f>
        <v>1322235.6116372384</v>
      </c>
      <c r="R29" s="138">
        <f>Settings!$E$69/POWER(1+(Settings!$B$70/100),R17-2024)</f>
        <v>1283723.8947934355</v>
      </c>
      <c r="S29" s="138">
        <f>Settings!$E$69/POWER(1+(Settings!$B$70/100),S17-2024)</f>
        <v>1246333.8784402288</v>
      </c>
      <c r="T29" s="138">
        <f>Settings!$E$69/POWER(1+(Settings!$B$70/100),T17-2024)</f>
        <v>1210032.8916895424</v>
      </c>
      <c r="U29" s="138">
        <f>Settings!$E$69/POWER(1+(Settings!$B$70/100),U17-2024)</f>
        <v>1174789.2152325655</v>
      </c>
      <c r="V29" s="138">
        <f>Settings!$E$69/POWER(1+(Settings!$B$70/100),V17-2024)</f>
        <v>1140572.05362385</v>
      </c>
      <c r="X29" s="135">
        <f t="shared" si="1"/>
        <v>30647598.212538347</v>
      </c>
    </row>
    <row r="31" spans="1:24" x14ac:dyDescent="0.3">
      <c r="W31" s="136" t="s">
        <v>103</v>
      </c>
      <c r="X31" s="135">
        <f>SUM(X18:X29)</f>
        <v>478608345.50034267</v>
      </c>
    </row>
    <row r="32" spans="1:24" x14ac:dyDescent="0.3">
      <c r="W32" s="136" t="s">
        <v>197</v>
      </c>
      <c r="X32" s="143">
        <f>X31/(60*24*364.25*Settings!B71)</f>
        <v>45.623460068285546</v>
      </c>
    </row>
    <row r="33" spans="23:24" x14ac:dyDescent="0.3">
      <c r="W33" s="136" t="s">
        <v>198</v>
      </c>
      <c r="X33" s="143">
        <f>X32+(X32*Settings!$D$35)</f>
        <v>45.623460068285546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C3" sqref="C3"/>
    </sheetView>
  </sheetViews>
  <sheetFormatPr defaultRowHeight="14.4" x14ac:dyDescent="0.3"/>
  <cols>
    <col min="2" max="2" width="57.21875" customWidth="1"/>
    <col min="3" max="3" width="16.5546875" style="31" bestFit="1" customWidth="1"/>
    <col min="4" max="12" width="16.77734375" style="31" bestFit="1" customWidth="1"/>
    <col min="13" max="13" width="16.5546875" style="31" bestFit="1" customWidth="1"/>
    <col min="14" max="22" width="16.77734375" style="31" bestFit="1" customWidth="1"/>
  </cols>
  <sheetData>
    <row r="1" spans="1:22" x14ac:dyDescent="0.3">
      <c r="A1" s="246">
        <v>0.2</v>
      </c>
      <c r="B1" t="s">
        <v>224</v>
      </c>
      <c r="L1" s="32"/>
      <c r="M1" s="32"/>
    </row>
    <row r="2" spans="1:22" x14ac:dyDescent="0.3">
      <c r="A2" s="247"/>
      <c r="B2" s="91" t="s">
        <v>101</v>
      </c>
      <c r="C2" s="91">
        <v>2021</v>
      </c>
      <c r="D2" s="92">
        <v>2022</v>
      </c>
      <c r="E2" s="91">
        <v>2023</v>
      </c>
      <c r="F2" s="92">
        <v>2024</v>
      </c>
      <c r="G2" s="91">
        <v>2025</v>
      </c>
      <c r="H2" s="92">
        <v>2026</v>
      </c>
      <c r="I2" s="91">
        <v>2027</v>
      </c>
      <c r="J2" s="92">
        <v>2028</v>
      </c>
      <c r="K2" s="91">
        <v>2029</v>
      </c>
      <c r="L2" s="92">
        <v>2030</v>
      </c>
      <c r="M2" s="91">
        <v>2031</v>
      </c>
      <c r="N2" s="92">
        <v>2032</v>
      </c>
      <c r="O2" s="91">
        <v>2033</v>
      </c>
      <c r="P2" s="92">
        <v>2034</v>
      </c>
      <c r="Q2" s="91">
        <v>2035</v>
      </c>
      <c r="R2" s="92">
        <v>2036</v>
      </c>
      <c r="S2" s="91">
        <v>2037</v>
      </c>
      <c r="T2" s="92">
        <v>2038</v>
      </c>
      <c r="U2" s="91">
        <v>2039</v>
      </c>
      <c r="V2" s="92">
        <v>2040</v>
      </c>
    </row>
    <row r="3" spans="1:22" x14ac:dyDescent="0.3">
      <c r="A3" s="247"/>
      <c r="B3" s="45" t="str">
        <f>DTE_demand_forecast!B62</f>
        <v>Human Space Flight</v>
      </c>
      <c r="C3" s="93">
        <f>IFERROR(DTE_demand_forecast!C62*Settings!$K$43,"-")</f>
        <v>5266253.7613726491</v>
      </c>
      <c r="D3" s="93">
        <f>IFERROR(DTE_demand_forecast!D62*Settings!$K$43,"-")</f>
        <v>5396145.8366075391</v>
      </c>
      <c r="E3" s="93">
        <f>IFERROR(DTE_demand_forecast!E62*Settings!$K$43,"-")</f>
        <v>5524051.5970337503</v>
      </c>
      <c r="F3" s="93">
        <f>IFERROR(DTE_demand_forecast!F62*Settings!$K$43,"-")</f>
        <v>5675479.7374030109</v>
      </c>
      <c r="G3" s="93">
        <f>IFERROR(DTE_demand_forecast!G62*Settings!$K$43,"-")</f>
        <v>5823536.7233079234</v>
      </c>
      <c r="H3" s="93">
        <f>IFERROR(DTE_demand_forecast!H62*Settings!$K$43,"-")</f>
        <v>5977300.6330331704</v>
      </c>
      <c r="I3" s="93">
        <f>IFERROR(DTE_demand_forecast!I62*Settings!$K$43,"-")</f>
        <v>6136940.5207372047</v>
      </c>
      <c r="J3" s="93">
        <f>IFERROR(DTE_demand_forecast!J62*Settings!$K$43,"-")</f>
        <v>6302629.9199752854</v>
      </c>
      <c r="K3" s="93">
        <f>IFERROR(DTE_demand_forecast!K62*Settings!$K$43,"-")</f>
        <v>6474546.9552536942</v>
      </c>
      <c r="L3" s="93">
        <f>IFERROR(DTE_demand_forecast!L62*Settings!$K$43,"-")</f>
        <v>6652874.4562543491</v>
      </c>
      <c r="M3" s="93">
        <f>IFERROR(DTE_demand_forecast!M62*Settings!$K$43,"-")</f>
        <v>9711658.468442155</v>
      </c>
      <c r="N3" s="93">
        <f>IFERROR(DTE_demand_forecast!N62*Settings!$K$43,"-")</f>
        <v>9804424.4344626945</v>
      </c>
      <c r="O3" s="93">
        <f>IFERROR(DTE_demand_forecast!O62*Settings!$K$43,"-")</f>
        <v>9899045.7198036462</v>
      </c>
      <c r="P3" s="93">
        <f>IFERROR(DTE_demand_forecast!P62*Settings!$K$43,"-")</f>
        <v>9995559.4308514167</v>
      </c>
      <c r="Q3" s="93">
        <f>IFERROR(DTE_demand_forecast!Q62*Settings!$K$43,"-")</f>
        <v>10094003.416120144</v>
      </c>
      <c r="R3" s="93">
        <f>IFERROR(DTE_demand_forecast!R62*Settings!$K$43,"-")</f>
        <v>10194416.281094242</v>
      </c>
      <c r="S3" s="93">
        <f>IFERROR(DTE_demand_forecast!S62*Settings!$K$43,"-")</f>
        <v>10296837.403367827</v>
      </c>
      <c r="T3" s="93">
        <f>IFERROR(DTE_demand_forecast!T62*Settings!$K$43,"-")</f>
        <v>10401306.94808688</v>
      </c>
      <c r="U3" s="93">
        <f>IFERROR(DTE_demand_forecast!U62*Settings!$K$43,"-")</f>
        <v>10507865.883700315</v>
      </c>
      <c r="V3" s="93">
        <f>IFERROR(DTE_demand_forecast!V62*Settings!$K$43,"-")</f>
        <v>10616555.998026019</v>
      </c>
    </row>
    <row r="4" spans="1:22" x14ac:dyDescent="0.3">
      <c r="A4" s="247"/>
      <c r="B4" s="45" t="str">
        <f>DTE_demand_forecast!B63</f>
        <v>Near Earth Robotic - LEO Science</v>
      </c>
      <c r="C4" s="93">
        <f>IFERROR(DTE_demand_forecast!C63*Settings!$K$43,"-")</f>
        <v>7115000.3369887993</v>
      </c>
      <c r="D4" s="93">
        <f>IFERROR(DTE_demand_forecast!D63*Settings!$K$43,"-")</f>
        <v>5605497.1147428108</v>
      </c>
      <c r="E4" s="93">
        <f>IFERROR(DTE_demand_forecast!E63*Settings!$K$43,"-")</f>
        <v>4789895.6223996896</v>
      </c>
      <c r="F4" s="93">
        <f>IFERROR(DTE_demand_forecast!F63*Settings!$K$43,"-")</f>
        <v>3542367.1839983691</v>
      </c>
      <c r="G4" s="93">
        <f>IFERROR(DTE_demand_forecast!G63*Settings!$K$43,"-")</f>
        <v>4301098.1587812314</v>
      </c>
      <c r="H4" s="93">
        <f>IFERROR(DTE_demand_forecast!H63*Settings!$K$43,"-")</f>
        <v>4094703.7882819483</v>
      </c>
      <c r="I4" s="93">
        <f>IFERROR(DTE_demand_forecast!I63*Settings!$K$43,"-")</f>
        <v>3932588.370535193</v>
      </c>
      <c r="J4" s="93">
        <f>IFERROR(DTE_demand_forecast!J63*Settings!$K$43,"-")</f>
        <v>4547710.9974985383</v>
      </c>
      <c r="K4" s="93">
        <f>IFERROR(DTE_demand_forecast!K63*Settings!$K$43,"-")</f>
        <v>4753576.3700328516</v>
      </c>
      <c r="L4" s="93">
        <f>IFERROR(DTE_demand_forecast!L63*Settings!$K$43,"-")</f>
        <v>4965866.5519957086</v>
      </c>
      <c r="M4" s="93">
        <f>IFERROR(DTE_demand_forecast!M63*Settings!$K$43,"-")</f>
        <v>5064719.9367271075</v>
      </c>
      <c r="N4" s="93">
        <f>IFERROR(DTE_demand_forecast!N63*Settings!$K$43,"-")</f>
        <v>5165550.389153135</v>
      </c>
      <c r="O4" s="93">
        <f>IFERROR(DTE_demand_forecast!O63*Settings!$K$43,"-")</f>
        <v>5268397.4506276846</v>
      </c>
      <c r="P4" s="93">
        <f>IFERROR(DTE_demand_forecast!P63*Settings!$K$43,"-")</f>
        <v>5373301.4533317229</v>
      </c>
      <c r="Q4" s="93">
        <f>IFERROR(DTE_demand_forecast!Q63*Settings!$K$43,"-")</f>
        <v>5480303.5360898441</v>
      </c>
      <c r="R4" s="93">
        <f>IFERROR(DTE_demand_forecast!R63*Settings!$K$43,"-")</f>
        <v>5589445.6605031239</v>
      </c>
      <c r="S4" s="93">
        <f>IFERROR(DTE_demand_forecast!S63*Settings!$K$43,"-")</f>
        <v>5700770.627404674</v>
      </c>
      <c r="T4" s="93">
        <f>IFERROR(DTE_demand_forecast!T63*Settings!$K$43,"-")</f>
        <v>5814322.093644253</v>
      </c>
      <c r="U4" s="93">
        <f>IFERROR(DTE_demand_forecast!U63*Settings!$K$43,"-")</f>
        <v>5930144.5892086234</v>
      </c>
      <c r="V4" s="93">
        <f>IFERROR(DTE_demand_forecast!V63*Settings!$K$43,"-")</f>
        <v>6048283.5346842809</v>
      </c>
    </row>
    <row r="5" spans="1:22" x14ac:dyDescent="0.3">
      <c r="A5" s="247"/>
      <c r="B5" s="45" t="str">
        <f>DTE_demand_forecast!B64</f>
        <v>Near Earth Robotic - GEO and Near Earth</v>
      </c>
      <c r="C5" s="93">
        <f>IFERROR(DTE_demand_forecast!C64*Settings!$K$43,"-")</f>
        <v>113979.59629228059</v>
      </c>
      <c r="D5" s="93">
        <f>IFERROR(DTE_demand_forecast!D64*Settings!$K$43,"-")</f>
        <v>115793.29990191395</v>
      </c>
      <c r="E5" s="93">
        <f>IFERROR(DTE_demand_forecast!E64*Settings!$K$43,"-")</f>
        <v>134080.15776543814</v>
      </c>
      <c r="F5" s="93">
        <f>IFERROR(DTE_demand_forecast!F64*Settings!$K$43,"-")</f>
        <v>137175.07183790722</v>
      </c>
      <c r="G5" s="93">
        <f>IFERROR(DTE_demand_forecast!G64*Settings!$K$43,"-")</f>
        <v>140365.46730197369</v>
      </c>
      <c r="H5" s="93">
        <f>IFERROR(DTE_demand_forecast!H64*Settings!$K$43,"-")</f>
        <v>143653.92544767258</v>
      </c>
      <c r="I5" s="93">
        <f>IFERROR(DTE_demand_forecast!I64*Settings!$K$43,"-")</f>
        <v>147043.09262408348</v>
      </c>
      <c r="J5" s="93">
        <f>IFERROR(DTE_demand_forecast!J64*Settings!$K$43,"-")</f>
        <v>150535.68180917655</v>
      </c>
      <c r="K5" s="93">
        <f>IFERROR(DTE_demand_forecast!K64*Settings!$K$43,"-")</f>
        <v>154134.47421642864</v>
      </c>
      <c r="L5" s="93">
        <f>IFERROR(DTE_demand_forecast!L64*Settings!$K$43,"-")</f>
        <v>157842.32093905195</v>
      </c>
      <c r="M5" s="93">
        <f>IFERROR(DTE_demand_forecast!M64*Settings!$K$43,"-")</f>
        <v>159733.32276758985</v>
      </c>
      <c r="N5" s="93">
        <f>IFERROR(DTE_demand_forecast!N64*Settings!$K$43,"-")</f>
        <v>161662.1446326985</v>
      </c>
      <c r="O5" s="93">
        <f>IFERROR(DTE_demand_forecast!O64*Settings!$K$43,"-")</f>
        <v>163629.54293510938</v>
      </c>
      <c r="P5" s="93">
        <f>IFERROR(DTE_demand_forecast!P64*Settings!$K$43,"-")</f>
        <v>165636.28920356842</v>
      </c>
      <c r="Q5" s="93">
        <f>IFERROR(DTE_demand_forecast!Q64*Settings!$K$43,"-")</f>
        <v>167683.17039739667</v>
      </c>
      <c r="R5" s="93">
        <f>IFERROR(DTE_demand_forecast!R64*Settings!$K$43,"-")</f>
        <v>169770.98921510141</v>
      </c>
      <c r="S5" s="93">
        <f>IFERROR(DTE_demand_forecast!S64*Settings!$K$43,"-")</f>
        <v>171900.56440916035</v>
      </c>
      <c r="T5" s="93">
        <f>IFERROR(DTE_demand_forecast!T64*Settings!$K$43,"-")</f>
        <v>174072.73110710044</v>
      </c>
      <c r="U5" s="93">
        <f>IFERROR(DTE_demand_forecast!U64*Settings!$K$43,"-")</f>
        <v>176288.3411389993</v>
      </c>
      <c r="V5" s="93">
        <f>IFERROR(DTE_demand_forecast!V64*Settings!$K$43,"-")</f>
        <v>178548.26337153613</v>
      </c>
    </row>
    <row r="6" spans="1:22" x14ac:dyDescent="0.3">
      <c r="A6" s="247"/>
      <c r="B6" s="45" t="str">
        <f>DTE_demand_forecast!B65</f>
        <v>Deep Space Robotic</v>
      </c>
      <c r="C6" s="93">
        <f>IFERROR(DTE_demand_forecast!C65*Settings!$K$43,"-")</f>
        <v>0</v>
      </c>
      <c r="D6" s="93">
        <f>IFERROR(DTE_demand_forecast!D65*Settings!$K$43,"-")</f>
        <v>0</v>
      </c>
      <c r="E6" s="93">
        <f>IFERROR(DTE_demand_forecast!E65*Settings!$K$43,"-")</f>
        <v>0</v>
      </c>
      <c r="F6" s="93">
        <f>IFERROR(DTE_demand_forecast!F65*Settings!$K$43,"-")</f>
        <v>0</v>
      </c>
      <c r="G6" s="93">
        <f>IFERROR(DTE_demand_forecast!G65*Settings!$K$43,"-")</f>
        <v>0</v>
      </c>
      <c r="H6" s="93">
        <f>IFERROR(DTE_demand_forecast!H65*Settings!$K$43,"-")</f>
        <v>0</v>
      </c>
      <c r="I6" s="93">
        <f>IFERROR(DTE_demand_forecast!I65*Settings!$K$43,"-")</f>
        <v>0</v>
      </c>
      <c r="J6" s="93">
        <f>IFERROR(DTE_demand_forecast!J65*Settings!$K$43,"-")</f>
        <v>0</v>
      </c>
      <c r="K6" s="93">
        <f>IFERROR(DTE_demand_forecast!K65*Settings!$K$43,"-")</f>
        <v>0</v>
      </c>
      <c r="L6" s="93">
        <f>IFERROR(DTE_demand_forecast!L65*Settings!$K$43,"-")</f>
        <v>0</v>
      </c>
      <c r="M6" s="93">
        <f>IFERROR(DTE_demand_forecast!M65*Settings!$K$43,"-")</f>
        <v>0</v>
      </c>
      <c r="N6" s="93">
        <f>IFERROR(DTE_demand_forecast!N65*Settings!$K$43,"-")</f>
        <v>0</v>
      </c>
      <c r="O6" s="93">
        <f>IFERROR(DTE_demand_forecast!O65*Settings!$K$43,"-")</f>
        <v>0</v>
      </c>
      <c r="P6" s="93">
        <f>IFERROR(DTE_demand_forecast!P65*Settings!$K$43,"-")</f>
        <v>0</v>
      </c>
      <c r="Q6" s="93">
        <f>IFERROR(DTE_demand_forecast!Q65*Settings!$K$43,"-")</f>
        <v>0</v>
      </c>
      <c r="R6" s="93">
        <f>IFERROR(DTE_demand_forecast!R65*Settings!$K$43,"-")</f>
        <v>0</v>
      </c>
      <c r="S6" s="93">
        <f>IFERROR(DTE_demand_forecast!S65*Settings!$K$43,"-")</f>
        <v>0</v>
      </c>
      <c r="T6" s="93">
        <f>IFERROR(DTE_demand_forecast!T65*Settings!$K$43,"-")</f>
        <v>0</v>
      </c>
      <c r="U6" s="93">
        <f>IFERROR(DTE_demand_forecast!U65*Settings!$K$43,"-")</f>
        <v>0</v>
      </c>
      <c r="V6" s="93">
        <f>IFERROR(DTE_demand_forecast!V65*Settings!$K$43,"-")</f>
        <v>0</v>
      </c>
    </row>
    <row r="7" spans="1:22" x14ac:dyDescent="0.3">
      <c r="A7" s="247"/>
      <c r="B7" s="45" t="str">
        <f>DTE_demand_forecast!B66</f>
        <v>Near Earth Robotic - Low Latency &amp; Complex Needs</v>
      </c>
      <c r="C7" s="93">
        <f>IFERROR(DTE_demand_forecast!C66*Settings!$K$43,"-")</f>
        <v>0</v>
      </c>
      <c r="D7" s="93">
        <f>IFERROR(DTE_demand_forecast!D66*Settings!$K$43,"-")</f>
        <v>0</v>
      </c>
      <c r="E7" s="93">
        <f>IFERROR(DTE_demand_forecast!E66*Settings!$K$43,"-")</f>
        <v>0</v>
      </c>
      <c r="F7" s="93">
        <f>IFERROR(DTE_demand_forecast!F66*Settings!$K$43,"-")</f>
        <v>0</v>
      </c>
      <c r="G7" s="93">
        <f>IFERROR(DTE_demand_forecast!G66*Settings!$K$43,"-")</f>
        <v>0</v>
      </c>
      <c r="H7" s="93">
        <f>IFERROR(DTE_demand_forecast!H66*Settings!$K$43,"-")</f>
        <v>0</v>
      </c>
      <c r="I7" s="93">
        <f>IFERROR(DTE_demand_forecast!I66*Settings!$K$43,"-")</f>
        <v>0</v>
      </c>
      <c r="J7" s="93">
        <f>IFERROR(DTE_demand_forecast!J66*Settings!$K$43,"-")</f>
        <v>0</v>
      </c>
      <c r="K7" s="93">
        <f>IFERROR(DTE_demand_forecast!K66*Settings!$K$43,"-")</f>
        <v>0</v>
      </c>
      <c r="L7" s="93">
        <f>IFERROR(DTE_demand_forecast!L66*Settings!$K$43,"-")</f>
        <v>0</v>
      </c>
      <c r="M7" s="93">
        <f>IFERROR(DTE_demand_forecast!M66*Settings!$K$43,"-")</f>
        <v>0</v>
      </c>
      <c r="N7" s="93">
        <f>IFERROR(DTE_demand_forecast!N66*Settings!$K$43,"-")</f>
        <v>0</v>
      </c>
      <c r="O7" s="93">
        <f>IFERROR(DTE_demand_forecast!O66*Settings!$K$43,"-")</f>
        <v>0</v>
      </c>
      <c r="P7" s="93">
        <f>IFERROR(DTE_demand_forecast!P66*Settings!$K$43,"-")</f>
        <v>0</v>
      </c>
      <c r="Q7" s="93">
        <f>IFERROR(DTE_demand_forecast!Q66*Settings!$K$43,"-")</f>
        <v>0</v>
      </c>
      <c r="R7" s="93">
        <f>IFERROR(DTE_demand_forecast!R66*Settings!$K$43,"-")</f>
        <v>0</v>
      </c>
      <c r="S7" s="93">
        <f>IFERROR(DTE_demand_forecast!S66*Settings!$K$43,"-")</f>
        <v>0</v>
      </c>
      <c r="T7" s="93">
        <f>IFERROR(DTE_demand_forecast!T66*Settings!$K$43,"-")</f>
        <v>0</v>
      </c>
      <c r="U7" s="93">
        <f>IFERROR(DTE_demand_forecast!U66*Settings!$K$43,"-")</f>
        <v>0</v>
      </c>
      <c r="V7" s="93">
        <f>IFERROR(DTE_demand_forecast!V66*Settings!$K$43,"-")</f>
        <v>0</v>
      </c>
    </row>
    <row r="8" spans="1:22" x14ac:dyDescent="0.3">
      <c r="A8" s="247"/>
      <c r="B8" s="45" t="str">
        <f>DTE_demand_forecast!B67</f>
        <v>Mission Operations</v>
      </c>
      <c r="C8" s="93">
        <f>IFERROR(DTE_demand_forecast!C67*Settings!$K$43,"-")</f>
        <v>0</v>
      </c>
      <c r="D8" s="93">
        <f>IFERROR(DTE_demand_forecast!D67*Settings!$K$43,"-")</f>
        <v>0</v>
      </c>
      <c r="E8" s="93">
        <f>IFERROR(DTE_demand_forecast!E67*Settings!$K$43,"-")</f>
        <v>0</v>
      </c>
      <c r="F8" s="93">
        <f>IFERROR(DTE_demand_forecast!F67*Settings!$K$43,"-")</f>
        <v>0</v>
      </c>
      <c r="G8" s="93">
        <f>IFERROR(DTE_demand_forecast!G67*Settings!$K$43,"-")</f>
        <v>0</v>
      </c>
      <c r="H8" s="93">
        <f>IFERROR(DTE_demand_forecast!H67*Settings!$K$43,"-")</f>
        <v>0</v>
      </c>
      <c r="I8" s="93">
        <f>IFERROR(DTE_demand_forecast!I67*Settings!$K$43,"-")</f>
        <v>0</v>
      </c>
      <c r="J8" s="93">
        <f>IFERROR(DTE_demand_forecast!J67*Settings!$K$43,"-")</f>
        <v>0</v>
      </c>
      <c r="K8" s="93">
        <f>IFERROR(DTE_demand_forecast!K67*Settings!$K$43,"-")</f>
        <v>0</v>
      </c>
      <c r="L8" s="93">
        <f>IFERROR(DTE_demand_forecast!L67*Settings!$K$43,"-")</f>
        <v>0</v>
      </c>
      <c r="M8" s="93">
        <f>IFERROR(DTE_demand_forecast!M67*Settings!$K$43,"-")</f>
        <v>0</v>
      </c>
      <c r="N8" s="93">
        <f>IFERROR(DTE_demand_forecast!N67*Settings!$K$43,"-")</f>
        <v>0</v>
      </c>
      <c r="O8" s="93">
        <f>IFERROR(DTE_demand_forecast!O67*Settings!$K$43,"-")</f>
        <v>0</v>
      </c>
      <c r="P8" s="93">
        <f>IFERROR(DTE_demand_forecast!P67*Settings!$K$43,"-")</f>
        <v>0</v>
      </c>
      <c r="Q8" s="93">
        <f>IFERROR(DTE_demand_forecast!Q67*Settings!$K$43,"-")</f>
        <v>0</v>
      </c>
      <c r="R8" s="93">
        <f>IFERROR(DTE_demand_forecast!R67*Settings!$K$43,"-")</f>
        <v>0</v>
      </c>
      <c r="S8" s="93">
        <f>IFERROR(DTE_demand_forecast!S67*Settings!$K$43,"-")</f>
        <v>0</v>
      </c>
      <c r="T8" s="93">
        <f>IFERROR(DTE_demand_forecast!T67*Settings!$K$43,"-")</f>
        <v>0</v>
      </c>
      <c r="U8" s="93">
        <f>IFERROR(DTE_demand_forecast!U67*Settings!$K$43,"-")</f>
        <v>0</v>
      </c>
      <c r="V8" s="93">
        <f>IFERROR(DTE_demand_forecast!V67*Settings!$K$43,"-")</f>
        <v>0</v>
      </c>
    </row>
    <row r="9" spans="1:22" x14ac:dyDescent="0.3">
      <c r="A9" s="247"/>
      <c r="B9" s="45" t="str">
        <f>DTE_demand_forecast!B68</f>
        <v>Launch Events</v>
      </c>
      <c r="C9" s="93">
        <f>IFERROR(DTE_demand_forecast!C68*Settings!$K$43,"-")</f>
        <v>10887.502466904916</v>
      </c>
      <c r="D9" s="93">
        <f>IFERROR(DTE_demand_forecast!D68*Settings!$K$43,"-")</f>
        <v>13352.362462041781</v>
      </c>
      <c r="E9" s="93">
        <f>IFERROR(DTE_demand_forecast!E68*Settings!$K$43,"-")</f>
        <v>14124.494776633574</v>
      </c>
      <c r="F9" s="93">
        <f>IFERROR(DTE_demand_forecast!F68*Settings!$K$43,"-")</f>
        <v>15449.256060921489</v>
      </c>
      <c r="G9" s="93">
        <f>IFERROR(DTE_demand_forecast!G68*Settings!$K$43,"-")</f>
        <v>22202.048117829443</v>
      </c>
      <c r="H9" s="93">
        <f>IFERROR(DTE_demand_forecast!H68*Settings!$K$43,"-")</f>
        <v>23609.98340916395</v>
      </c>
      <c r="I9" s="93">
        <f>IFERROR(DTE_demand_forecast!I68*Settings!$K$43,"-")</f>
        <v>25069.619930868772</v>
      </c>
      <c r="J9" s="93">
        <f>IFERROR(DTE_demand_forecast!J68*Settings!$K$43,"-")</f>
        <v>26582.462558042182</v>
      </c>
      <c r="K9" s="93">
        <f>IFERROR(DTE_demand_forecast!K68*Settings!$K$43,"-")</f>
        <v>28150.055680294252</v>
      </c>
      <c r="L9" s="93">
        <f>IFERROR(DTE_demand_forecast!L68*Settings!$K$43,"-")</f>
        <v>29773.984180377258</v>
      </c>
      <c r="M9" s="93">
        <f>IFERROR(DTE_demand_forecast!M68*Settings!$K$43,"-")</f>
        <v>30156.231965781411</v>
      </c>
      <c r="N9" s="93">
        <f>IFERROR(DTE_demand_forecast!N68*Settings!$K$43,"-")</f>
        <v>30546.124706893643</v>
      </c>
      <c r="O9" s="93">
        <f>IFERROR(DTE_demand_forecast!O68*Settings!$K$43,"-")</f>
        <v>30943.81530282813</v>
      </c>
      <c r="P9" s="93">
        <f>IFERROR(DTE_demand_forecast!P68*Settings!$K$43,"-")</f>
        <v>31349.459710681298</v>
      </c>
      <c r="Q9" s="93">
        <f>IFERROR(DTE_demand_forecast!Q68*Settings!$K$43,"-")</f>
        <v>31763.217006691535</v>
      </c>
      <c r="R9" s="93">
        <f>IFERROR(DTE_demand_forecast!R68*Settings!$K$43,"-")</f>
        <v>32185.249448621969</v>
      </c>
      <c r="S9" s="93">
        <f>IFERROR(DTE_demand_forecast!S68*Settings!$K$43,"-")</f>
        <v>32615.722539391019</v>
      </c>
      <c r="T9" s="93">
        <f>IFERROR(DTE_demand_forecast!T68*Settings!$K$43,"-")</f>
        <v>33054.805091975446</v>
      </c>
      <c r="U9" s="93">
        <f>IFERROR(DTE_demand_forecast!U68*Settings!$K$43,"-")</f>
        <v>33502.669295611566</v>
      </c>
      <c r="V9" s="93">
        <f>IFERROR(DTE_demand_forecast!V68*Settings!$K$43,"-")</f>
        <v>33959.490783320405</v>
      </c>
    </row>
    <row r="10" spans="1:22" x14ac:dyDescent="0.3">
      <c r="A10" s="247"/>
      <c r="B10" s="45" t="str">
        <f>DTE_demand_forecast!B69</f>
        <v>Terrestrial &amp; Aerial</v>
      </c>
      <c r="C10" s="93">
        <f>IFERROR(DTE_demand_forecast!C69*Settings!$K$43,"-")</f>
        <v>803790.64376125706</v>
      </c>
      <c r="D10" s="93">
        <f>IFERROR(DTE_demand_forecast!D69*Settings!$K$43,"-")</f>
        <v>1616316.1207626457</v>
      </c>
      <c r="E10" s="93">
        <f>IFERROR(DTE_demand_forecast!E69*Settings!$K$43,"-")</f>
        <v>1772329.5369148885</v>
      </c>
      <c r="F10" s="93">
        <f>IFERROR(DTE_demand_forecast!F69*Settings!$K$43,"-")</f>
        <v>1934752.6191777184</v>
      </c>
      <c r="G10" s="93">
        <f>IFERROR(DTE_demand_forecast!G69*Settings!$K$43,"-")</f>
        <v>2103174.7958131679</v>
      </c>
      <c r="H10" s="93">
        <f>IFERROR(DTE_demand_forecast!H69*Settings!$K$43,"-")</f>
        <v>2997635.6787728332</v>
      </c>
      <c r="I10" s="93">
        <f>IFERROR(DTE_demand_forecast!I69*Settings!$K$43,"-")</f>
        <v>3193305.1951443651</v>
      </c>
      <c r="J10" s="93">
        <f>IFERROR(DTE_demand_forecast!J69*Settings!$K$43,"-")</f>
        <v>3395866.9511970426</v>
      </c>
      <c r="K10" s="93">
        <f>IFERROR(DTE_demand_forecast!K69*Settings!$K$43,"-")</f>
        <v>3605518.3687115656</v>
      </c>
      <c r="L10" s="93">
        <f>IFERROR(DTE_demand_forecast!L69*Settings!$K$43,"-")</f>
        <v>3822462.0094439848</v>
      </c>
      <c r="M10" s="93">
        <f>IFERROR(DTE_demand_forecast!M69*Settings!$K$43,"-")</f>
        <v>3885685.5847431473</v>
      </c>
      <c r="N10" s="93">
        <f>IFERROR(DTE_demand_forecast!N69*Settings!$K$43,"-")</f>
        <v>3950173.631548292</v>
      </c>
      <c r="O10" s="93">
        <f>IFERROR(DTE_demand_forecast!O69*Settings!$K$43,"-")</f>
        <v>4015951.4392895414</v>
      </c>
      <c r="P10" s="93">
        <f>IFERROR(DTE_demand_forecast!P69*Settings!$K$43,"-")</f>
        <v>4083044.8031856143</v>
      </c>
      <c r="Q10" s="93">
        <f>IFERROR(DTE_demand_forecast!Q69*Settings!$K$43,"-")</f>
        <v>4151480.0343596092</v>
      </c>
      <c r="R10" s="93">
        <f>IFERROR(DTE_demand_forecast!R69*Settings!$K$43,"-")</f>
        <v>4221283.9701570822</v>
      </c>
      <c r="S10" s="93">
        <f>IFERROR(DTE_demand_forecast!S69*Settings!$K$43,"-")</f>
        <v>4292483.9846705077</v>
      </c>
      <c r="T10" s="93">
        <f>IFERROR(DTE_demand_forecast!T69*Settings!$K$43,"-")</f>
        <v>4365107.9994742004</v>
      </c>
      <c r="U10" s="93">
        <f>IFERROR(DTE_demand_forecast!U69*Settings!$K$43,"-")</f>
        <v>4439184.4945739666</v>
      </c>
      <c r="V10" s="93">
        <f>IFERROR(DTE_demand_forecast!V69*Settings!$K$43,"-")</f>
        <v>4514742.5195757272</v>
      </c>
    </row>
    <row r="11" spans="1:22" x14ac:dyDescent="0.3">
      <c r="A11" s="247"/>
      <c r="B11" s="46" t="s">
        <v>103</v>
      </c>
      <c r="C11" s="154">
        <f t="shared" ref="C11:V11" si="0">SUM(C3:C10)</f>
        <v>13309911.840881888</v>
      </c>
      <c r="D11" s="154">
        <f t="shared" si="0"/>
        <v>12747104.734476952</v>
      </c>
      <c r="E11" s="154">
        <f t="shared" si="0"/>
        <v>12234481.408890402</v>
      </c>
      <c r="F11" s="154">
        <f t="shared" si="0"/>
        <v>11305223.868477926</v>
      </c>
      <c r="G11" s="154">
        <f t="shared" si="0"/>
        <v>12390377.193322126</v>
      </c>
      <c r="H11" s="154">
        <f t="shared" si="0"/>
        <v>13236904.008944789</v>
      </c>
      <c r="I11" s="154">
        <f t="shared" si="0"/>
        <v>13434946.798971714</v>
      </c>
      <c r="J11" s="154">
        <f t="shared" si="0"/>
        <v>14423326.013038084</v>
      </c>
      <c r="K11" s="154">
        <f t="shared" si="0"/>
        <v>15015926.223894835</v>
      </c>
      <c r="L11" s="154">
        <f t="shared" si="0"/>
        <v>15628819.322813474</v>
      </c>
      <c r="M11" s="154">
        <f t="shared" si="0"/>
        <v>18851953.544645783</v>
      </c>
      <c r="N11" s="154">
        <f t="shared" si="0"/>
        <v>19112356.724503715</v>
      </c>
      <c r="O11" s="154">
        <f t="shared" si="0"/>
        <v>19377967.967958808</v>
      </c>
      <c r="P11" s="154">
        <f t="shared" si="0"/>
        <v>19648891.436283004</v>
      </c>
      <c r="Q11" s="154">
        <f t="shared" si="0"/>
        <v>19925233.373973683</v>
      </c>
      <c r="R11" s="154">
        <f t="shared" si="0"/>
        <v>20207102.15041817</v>
      </c>
      <c r="S11" s="154">
        <f t="shared" si="0"/>
        <v>20494608.302391559</v>
      </c>
      <c r="T11" s="154">
        <f t="shared" si="0"/>
        <v>20787864.57740441</v>
      </c>
      <c r="U11" s="154">
        <f t="shared" si="0"/>
        <v>21086985.977917515</v>
      </c>
      <c r="V11" s="154">
        <f t="shared" si="0"/>
        <v>21392089.806440879</v>
      </c>
    </row>
    <row r="12" spans="1:22" x14ac:dyDescent="0.3">
      <c r="A12" s="247"/>
      <c r="B12" s="155"/>
      <c r="C12" s="156"/>
      <c r="D12" s="156"/>
      <c r="E12" s="156"/>
      <c r="F12" s="156"/>
      <c r="G12" s="156"/>
      <c r="H12" s="156"/>
      <c r="I12" s="156"/>
      <c r="J12" s="156"/>
      <c r="K12" s="156"/>
      <c r="L12" s="156"/>
      <c r="M12" s="156"/>
      <c r="N12" s="156"/>
      <c r="O12" s="156"/>
      <c r="P12" s="156"/>
      <c r="Q12" s="156"/>
      <c r="R12" s="156"/>
      <c r="S12" s="156"/>
      <c r="T12" s="156"/>
      <c r="U12" s="156"/>
      <c r="V12" s="156"/>
    </row>
    <row r="13" spans="1:22" x14ac:dyDescent="0.3">
      <c r="A13" s="247"/>
      <c r="B13" s="155"/>
      <c r="C13" s="156"/>
      <c r="D13" s="156"/>
      <c r="E13" s="156"/>
      <c r="F13" s="156"/>
      <c r="G13" s="156"/>
      <c r="H13" s="156"/>
      <c r="I13" s="156"/>
      <c r="J13" s="156"/>
      <c r="K13" s="156"/>
      <c r="L13" s="156"/>
      <c r="M13" s="156"/>
      <c r="N13" s="156"/>
      <c r="O13" s="156"/>
      <c r="P13" s="156"/>
      <c r="Q13" s="156"/>
      <c r="R13" s="156"/>
      <c r="S13" s="156"/>
      <c r="T13" s="156"/>
      <c r="U13" s="156"/>
      <c r="V13" s="156"/>
    </row>
    <row r="14" spans="1:22" x14ac:dyDescent="0.3">
      <c r="A14" s="247"/>
      <c r="B14" s="155"/>
      <c r="C14" s="156"/>
      <c r="D14" s="156"/>
      <c r="E14" s="156"/>
      <c r="F14" s="156"/>
      <c r="G14" s="156"/>
      <c r="H14" s="156"/>
      <c r="I14" s="156"/>
      <c r="J14" s="156"/>
      <c r="K14" s="156"/>
      <c r="L14" s="156"/>
      <c r="M14" s="156"/>
      <c r="N14" s="156"/>
      <c r="O14" s="156"/>
      <c r="P14" s="156"/>
      <c r="Q14" s="156"/>
      <c r="R14" s="156"/>
      <c r="S14" s="156"/>
      <c r="T14" s="156"/>
      <c r="U14" s="156"/>
      <c r="V14" s="156"/>
    </row>
    <row r="15" spans="1:22" x14ac:dyDescent="0.3">
      <c r="A15" s="247"/>
      <c r="B15" s="155"/>
      <c r="C15" s="156"/>
      <c r="D15" s="156"/>
      <c r="E15" s="156"/>
      <c r="F15" s="156"/>
      <c r="G15" s="156"/>
      <c r="H15" s="156"/>
      <c r="I15" s="156"/>
      <c r="J15" s="156"/>
      <c r="K15" s="156"/>
      <c r="L15" s="156"/>
      <c r="M15" s="156"/>
      <c r="N15" s="156"/>
      <c r="O15" s="156"/>
      <c r="P15" s="156"/>
      <c r="Q15" s="156"/>
      <c r="R15" s="156"/>
      <c r="S15" s="156"/>
      <c r="T15" s="156"/>
      <c r="U15" s="156"/>
      <c r="V15" s="156"/>
    </row>
    <row r="16" spans="1:22" x14ac:dyDescent="0.3">
      <c r="A16" s="247"/>
      <c r="B16" s="155"/>
      <c r="C16" s="156"/>
      <c r="D16" s="156"/>
      <c r="E16" s="156"/>
      <c r="F16" s="156"/>
      <c r="G16" s="156"/>
      <c r="H16" s="156"/>
      <c r="I16" s="156"/>
      <c r="J16" s="156"/>
      <c r="K16" s="156"/>
      <c r="L16" s="156"/>
      <c r="M16" s="156"/>
      <c r="N16" s="156"/>
      <c r="O16" s="156"/>
      <c r="P16" s="156"/>
      <c r="Q16" s="156"/>
      <c r="R16" s="156"/>
      <c r="S16" s="156"/>
      <c r="T16" s="156"/>
      <c r="U16" s="156"/>
      <c r="V16" s="156"/>
    </row>
    <row r="17" spans="1:22" x14ac:dyDescent="0.3">
      <c r="A17" s="247"/>
    </row>
    <row r="18" spans="1:22" x14ac:dyDescent="0.3">
      <c r="A18" s="247"/>
    </row>
    <row r="19" spans="1:22" x14ac:dyDescent="0.3">
      <c r="A19" s="247"/>
      <c r="B19" t="s">
        <v>225</v>
      </c>
      <c r="L19" s="32"/>
      <c r="M19" s="32"/>
    </row>
    <row r="20" spans="1:22" x14ac:dyDescent="0.3">
      <c r="A20" s="247"/>
      <c r="B20" s="91" t="s">
        <v>101</v>
      </c>
      <c r="C20" s="91">
        <v>2021</v>
      </c>
      <c r="D20" s="92">
        <v>2022</v>
      </c>
      <c r="E20" s="91">
        <v>2023</v>
      </c>
      <c r="F20" s="92">
        <v>2024</v>
      </c>
      <c r="G20" s="91">
        <v>2025</v>
      </c>
      <c r="H20" s="92">
        <v>2026</v>
      </c>
      <c r="I20" s="91">
        <v>2027</v>
      </c>
      <c r="J20" s="92">
        <v>2028</v>
      </c>
      <c r="K20" s="91">
        <v>2029</v>
      </c>
      <c r="L20" s="92">
        <v>2030</v>
      </c>
      <c r="M20" s="91">
        <v>2031</v>
      </c>
      <c r="N20" s="92">
        <v>2032</v>
      </c>
      <c r="O20" s="91">
        <v>2033</v>
      </c>
      <c r="P20" s="92">
        <v>2034</v>
      </c>
      <c r="Q20" s="91">
        <v>2035</v>
      </c>
      <c r="R20" s="92">
        <v>2036</v>
      </c>
      <c r="S20" s="91">
        <v>2037</v>
      </c>
      <c r="T20" s="92">
        <v>2038</v>
      </c>
      <c r="U20" s="91">
        <v>2039</v>
      </c>
      <c r="V20" s="92">
        <v>2040</v>
      </c>
    </row>
    <row r="21" spans="1:22" x14ac:dyDescent="0.3">
      <c r="A21" s="247"/>
      <c r="B21" s="45" t="s">
        <v>58</v>
      </c>
      <c r="C21" s="93">
        <f>IFERROR(DTE_demand_forecast!C141*Settings!$K$43,"-")</f>
        <v>5519921.7697434053</v>
      </c>
      <c r="D21" s="93">
        <f>IFERROR(DTE_demand_forecast!D141*Settings!$K$43,"-")</f>
        <v>5913628.5736838812</v>
      </c>
      <c r="E21" s="93">
        <f>IFERROR(DTE_demand_forecast!E141*Settings!$K$43,"-")</f>
        <v>6315800.1847605538</v>
      </c>
      <c r="F21" s="93">
        <f>IFERROR(DTE_demand_forecast!F141*Settings!$K$43,"-")</f>
        <v>6752257.8167114658</v>
      </c>
      <c r="G21" s="93">
        <f>IFERROR(DTE_demand_forecast!G141*Settings!$K$43,"-")</f>
        <v>7196428.7744262032</v>
      </c>
      <c r="H21" s="93">
        <f>IFERROR(DTE_demand_forecast!H141*Settings!$K$43,"-")</f>
        <v>7657720.5036019441</v>
      </c>
      <c r="I21" s="93">
        <f>IFERROR(DTE_demand_forecast!I141*Settings!$K$43,"-")</f>
        <v>8136640.1667140462</v>
      </c>
      <c r="J21" s="93">
        <f>IFERROR(DTE_demand_forecast!J141*Settings!$K$43,"-")</f>
        <v>8633708.3644282874</v>
      </c>
      <c r="K21" s="93">
        <f>IFERROR(DTE_demand_forecast!K141*Settings!$K$43,"-")</f>
        <v>9149459.4702635147</v>
      </c>
      <c r="L21" s="93">
        <f>IFERROR(DTE_demand_forecast!L141*Settings!$K$43,"-")</f>
        <v>9684441.9732654803</v>
      </c>
      <c r="M21" s="93">
        <f>IFERROR(DTE_demand_forecast!M141*Settings!$K$43,"-")</f>
        <v>12803857.33579351</v>
      </c>
      <c r="N21" s="93">
        <f>IFERROR(DTE_demand_forecast!N141*Settings!$K$43,"-")</f>
        <v>12958467.279161075</v>
      </c>
      <c r="O21" s="93">
        <f>IFERROR(DTE_demand_forecast!O141*Settings!$K$43,"-")</f>
        <v>13116169.421395997</v>
      </c>
      <c r="P21" s="93">
        <f>IFERROR(DTE_demand_forecast!P141*Settings!$K$43,"-")</f>
        <v>13277025.606475612</v>
      </c>
      <c r="Q21" s="93">
        <f>IFERROR(DTE_demand_forecast!Q141*Settings!$K$43,"-")</f>
        <v>13441098.915256822</v>
      </c>
      <c r="R21" s="93">
        <f>IFERROR(DTE_demand_forecast!R141*Settings!$K$43,"-")</f>
        <v>13608453.690213654</v>
      </c>
      <c r="S21" s="93">
        <f>IFERROR(DTE_demand_forecast!S141*Settings!$K$43,"-")</f>
        <v>13779155.560669627</v>
      </c>
      <c r="T21" s="93">
        <f>IFERROR(DTE_demand_forecast!T141*Settings!$K$43,"-")</f>
        <v>13953271.468534715</v>
      </c>
      <c r="U21" s="93">
        <f>IFERROR(DTE_demand_forecast!U141*Settings!$K$43,"-")</f>
        <v>14130869.69455711</v>
      </c>
      <c r="V21" s="93">
        <f>IFERROR(DTE_demand_forecast!V141*Settings!$K$43,"-")</f>
        <v>14312019.885099949</v>
      </c>
    </row>
    <row r="22" spans="1:22" x14ac:dyDescent="0.3">
      <c r="A22" s="247"/>
      <c r="B22" s="45" t="s">
        <v>56</v>
      </c>
      <c r="C22" s="93">
        <f>IFERROR(DTE_demand_forecast!C142*Settings!$K$43,"-")</f>
        <v>7271465.8940554839</v>
      </c>
      <c r="D22" s="93">
        <f>IFERROR(DTE_demand_forecast!D142*Settings!$K$43,"-")</f>
        <v>5908687.9624187257</v>
      </c>
      <c r="E22" s="93">
        <f>IFERROR(DTE_demand_forecast!E142*Settings!$K$43,"-")</f>
        <v>5191704.9850778179</v>
      </c>
      <c r="F22" s="93">
        <f>IFERROR(DTE_demand_forecast!F142*Settings!$K$43,"-")</f>
        <v>4211159.3872267455</v>
      </c>
      <c r="G22" s="93">
        <f>IFERROR(DTE_demand_forecast!G142*Settings!$K$43,"-")</f>
        <v>5153808.2178974124</v>
      </c>
      <c r="H22" s="93">
        <f>IFERROR(DTE_demand_forecast!H142*Settings!$K$43,"-")</f>
        <v>5138420.9006401533</v>
      </c>
      <c r="I22" s="93">
        <f>IFERROR(DTE_demand_forecast!I142*Settings!$K$43,"-")</f>
        <v>5174611.7342414567</v>
      </c>
      <c r="J22" s="93">
        <f>IFERROR(DTE_demand_forecast!J142*Settings!$K$43,"-")</f>
        <v>5995555.3757618396</v>
      </c>
      <c r="K22" s="93">
        <f>IFERROR(DTE_demand_forecast!K142*Settings!$K$43,"-")</f>
        <v>6414977.7940899916</v>
      </c>
      <c r="L22" s="93">
        <f>IFERROR(DTE_demand_forecast!L142*Settings!$K$43,"-")</f>
        <v>6848788.1659271335</v>
      </c>
      <c r="M22" s="93">
        <f>IFERROR(DTE_demand_forecast!M142*Settings!$K$43,"-")</f>
        <v>6985299.9829371609</v>
      </c>
      <c r="N22" s="93">
        <f>IFERROR(DTE_demand_forecast!N142*Settings!$K$43,"-")</f>
        <v>7124542.0362873888</v>
      </c>
      <c r="O22" s="93">
        <f>IFERROR(DTE_demand_forecast!O142*Settings!$K$43,"-")</f>
        <v>7266568.9307046235</v>
      </c>
      <c r="P22" s="93">
        <f>IFERROR(DTE_demand_forecast!P142*Settings!$K$43,"-")</f>
        <v>7411436.3630102007</v>
      </c>
      <c r="Q22" s="93">
        <f>IFERROR(DTE_demand_forecast!Q142*Settings!$K$43,"-")</f>
        <v>7559201.1439618915</v>
      </c>
      <c r="R22" s="93">
        <f>IFERROR(DTE_demand_forecast!R142*Settings!$K$43,"-")</f>
        <v>7709921.2205326129</v>
      </c>
      <c r="S22" s="93">
        <f>IFERROR(DTE_demand_forecast!S142*Settings!$K$43,"-")</f>
        <v>7863655.6986347511</v>
      </c>
      <c r="T22" s="93">
        <f>IFERROR(DTE_demand_forecast!T142*Settings!$K$43,"-")</f>
        <v>8020464.8662989335</v>
      </c>
      <c r="U22" s="93">
        <f>IFERROR(DTE_demand_forecast!U142*Settings!$K$43,"-")</f>
        <v>8180410.2173163965</v>
      </c>
      <c r="V22" s="93">
        <f>IFERROR(DTE_demand_forecast!V142*Settings!$K$43,"-")</f>
        <v>8343554.4753542105</v>
      </c>
    </row>
    <row r="23" spans="1:22" x14ac:dyDescent="0.3">
      <c r="A23" s="247"/>
      <c r="B23" s="45" t="s">
        <v>55</v>
      </c>
      <c r="C23" s="93">
        <f>IFERROR(DTE_demand_forecast!C143*Settings!$K$43,"-")</f>
        <v>118726.51350569235</v>
      </c>
      <c r="D23" s="93">
        <f>IFERROR(DTE_demand_forecast!D143*Settings!$K$43,"-")</f>
        <v>125477.01101727394</v>
      </c>
      <c r="E23" s="93">
        <f>IFERROR(DTE_demand_forecast!E143*Settings!$K$43,"-")</f>
        <v>148896.23577193895</v>
      </c>
      <c r="F23" s="93">
        <f>IFERROR(DTE_demand_forecast!F143*Settings!$K$43,"-")</f>
        <v>157324.93792674824</v>
      </c>
      <c r="G23" s="93">
        <f>IFERROR(DTE_demand_forecast!G143*Settings!$K$43,"-")</f>
        <v>166056.54656524601</v>
      </c>
      <c r="H23" s="93">
        <f>IFERROR(DTE_demand_forecast!H143*Settings!$K$43,"-")</f>
        <v>175099.80646591788</v>
      </c>
      <c r="I23" s="93">
        <f>IFERROR(DTE_demand_forecast!I143*Settings!$K$43,"-")</f>
        <v>184463.6910357954</v>
      </c>
      <c r="J23" s="93">
        <f>IFERROR(DTE_demand_forecast!J143*Settings!$K$43,"-")</f>
        <v>194157.40795768646</v>
      </c>
      <c r="K23" s="93">
        <f>IFERROR(DTE_demand_forecast!K143*Settings!$K$43,"-")</f>
        <v>204190.40497184373</v>
      </c>
      <c r="L23" s="93">
        <f>IFERROR(DTE_demand_forecast!L143*Settings!$K$43,"-")</f>
        <v>214572.37579518912</v>
      </c>
      <c r="M23" s="93">
        <f>IFERROR(DTE_demand_forecast!M143*Settings!$K$43,"-")</f>
        <v>217597.97872084976</v>
      </c>
      <c r="N23" s="93">
        <f>IFERROR(DTE_demand_forecast!N143*Settings!$K$43,"-")</f>
        <v>220684.09370502361</v>
      </c>
      <c r="O23" s="93">
        <f>IFERROR(DTE_demand_forecast!O143*Settings!$K$43,"-")</f>
        <v>223831.93098888098</v>
      </c>
      <c r="P23" s="93">
        <f>IFERROR(DTE_demand_forecast!P143*Settings!$K$43,"-")</f>
        <v>227042.72501841545</v>
      </c>
      <c r="Q23" s="93">
        <f>IFERROR(DTE_demand_forecast!Q143*Settings!$K$43,"-")</f>
        <v>230317.73492854062</v>
      </c>
      <c r="R23" s="93">
        <f>IFERROR(DTE_demand_forecast!R143*Settings!$K$43,"-")</f>
        <v>233658.24503686826</v>
      </c>
      <c r="S23" s="93">
        <f>IFERROR(DTE_demand_forecast!S143*Settings!$K$43,"-")</f>
        <v>237065.56534736254</v>
      </c>
      <c r="T23" s="93">
        <f>IFERROR(DTE_demand_forecast!T143*Settings!$K$43,"-")</f>
        <v>240541.03206406668</v>
      </c>
      <c r="U23" s="93">
        <f>IFERROR(DTE_demand_forecast!U143*Settings!$K$43,"-")</f>
        <v>244086.00811510484</v>
      </c>
      <c r="V23" s="93">
        <f>IFERROR(DTE_demand_forecast!V143*Settings!$K$43,"-")</f>
        <v>247701.88368716379</v>
      </c>
    </row>
    <row r="24" spans="1:22" x14ac:dyDescent="0.3">
      <c r="A24" s="247"/>
      <c r="B24" s="45" t="s">
        <v>99</v>
      </c>
      <c r="C24" s="93">
        <f>IFERROR(DTE_demand_forecast!C144*Settings!$K$43,"-")</f>
        <v>0</v>
      </c>
      <c r="D24" s="93">
        <f>IFERROR(DTE_demand_forecast!D144*Settings!$K$43,"-")</f>
        <v>0</v>
      </c>
      <c r="E24" s="93">
        <f>IFERROR(DTE_demand_forecast!E144*Settings!$K$43,"-")</f>
        <v>0</v>
      </c>
      <c r="F24" s="93">
        <f>IFERROR(DTE_demand_forecast!F144*Settings!$K$43,"-")</f>
        <v>0</v>
      </c>
      <c r="G24" s="93">
        <f>IFERROR(DTE_demand_forecast!G144*Settings!$K$43,"-")</f>
        <v>0</v>
      </c>
      <c r="H24" s="93">
        <f>IFERROR(DTE_demand_forecast!H144*Settings!$K$43,"-")</f>
        <v>0</v>
      </c>
      <c r="I24" s="93">
        <f>IFERROR(DTE_demand_forecast!I144*Settings!$K$43,"-")</f>
        <v>0</v>
      </c>
      <c r="J24" s="93">
        <f>IFERROR(DTE_demand_forecast!J144*Settings!$K$43,"-")</f>
        <v>0</v>
      </c>
      <c r="K24" s="93">
        <f>IFERROR(DTE_demand_forecast!K144*Settings!$K$43,"-")</f>
        <v>0</v>
      </c>
      <c r="L24" s="93">
        <f>IFERROR(DTE_demand_forecast!L144*Settings!$K$43,"-")</f>
        <v>0</v>
      </c>
      <c r="M24" s="93">
        <f>IFERROR(DTE_demand_forecast!M144*Settings!$K$43,"-")</f>
        <v>0</v>
      </c>
      <c r="N24" s="93">
        <f>IFERROR(DTE_demand_forecast!N144*Settings!$K$43,"-")</f>
        <v>0</v>
      </c>
      <c r="O24" s="93">
        <f>IFERROR(DTE_demand_forecast!O144*Settings!$K$43,"-")</f>
        <v>0</v>
      </c>
      <c r="P24" s="93">
        <f>IFERROR(DTE_demand_forecast!P144*Settings!$K$43,"-")</f>
        <v>0</v>
      </c>
      <c r="Q24" s="93">
        <f>IFERROR(DTE_demand_forecast!Q144*Settings!$K$43,"-")</f>
        <v>0</v>
      </c>
      <c r="R24" s="93">
        <f>IFERROR(DTE_demand_forecast!R144*Settings!$K$43,"-")</f>
        <v>0</v>
      </c>
      <c r="S24" s="93">
        <f>IFERROR(DTE_demand_forecast!S144*Settings!$K$43,"-")</f>
        <v>0</v>
      </c>
      <c r="T24" s="93">
        <f>IFERROR(DTE_demand_forecast!T144*Settings!$K$43,"-")</f>
        <v>0</v>
      </c>
      <c r="U24" s="93">
        <f>IFERROR(DTE_demand_forecast!U144*Settings!$K$43,"-")</f>
        <v>0</v>
      </c>
      <c r="V24" s="93">
        <f>IFERROR(DTE_demand_forecast!V144*Settings!$K$43,"-")</f>
        <v>0</v>
      </c>
    </row>
    <row r="25" spans="1:22" x14ac:dyDescent="0.3">
      <c r="A25" s="247"/>
      <c r="B25" s="45" t="s">
        <v>59</v>
      </c>
      <c r="C25" s="93">
        <f>IFERROR(DTE_demand_forecast!C145*Settings!$K$43,"-")</f>
        <v>0</v>
      </c>
      <c r="D25" s="93">
        <f>IFERROR(DTE_demand_forecast!D145*Settings!$K$43,"-")</f>
        <v>0</v>
      </c>
      <c r="E25" s="93">
        <f>IFERROR(DTE_demand_forecast!E145*Settings!$K$43,"-")</f>
        <v>0</v>
      </c>
      <c r="F25" s="93">
        <f>IFERROR(DTE_demand_forecast!F145*Settings!$K$43,"-")</f>
        <v>0</v>
      </c>
      <c r="G25" s="93">
        <f>IFERROR(DTE_demand_forecast!G145*Settings!$K$43,"-")</f>
        <v>0</v>
      </c>
      <c r="H25" s="93">
        <f>IFERROR(DTE_demand_forecast!H145*Settings!$K$43,"-")</f>
        <v>0</v>
      </c>
      <c r="I25" s="93">
        <f>IFERROR(DTE_demand_forecast!I145*Settings!$K$43,"-")</f>
        <v>0</v>
      </c>
      <c r="J25" s="93">
        <f>IFERROR(DTE_demand_forecast!J145*Settings!$K$43,"-")</f>
        <v>0</v>
      </c>
      <c r="K25" s="93">
        <f>IFERROR(DTE_demand_forecast!K145*Settings!$K$43,"-")</f>
        <v>0</v>
      </c>
      <c r="L25" s="93">
        <f>IFERROR(DTE_demand_forecast!L145*Settings!$K$43,"-")</f>
        <v>0</v>
      </c>
      <c r="M25" s="93">
        <f>IFERROR(DTE_demand_forecast!M145*Settings!$K$43,"-")</f>
        <v>0</v>
      </c>
      <c r="N25" s="93">
        <f>IFERROR(DTE_demand_forecast!N145*Settings!$K$43,"-")</f>
        <v>0</v>
      </c>
      <c r="O25" s="93">
        <f>IFERROR(DTE_demand_forecast!O145*Settings!$K$43,"-")</f>
        <v>0</v>
      </c>
      <c r="P25" s="93">
        <f>IFERROR(DTE_demand_forecast!P145*Settings!$K$43,"-")</f>
        <v>0</v>
      </c>
      <c r="Q25" s="93">
        <f>IFERROR(DTE_demand_forecast!Q145*Settings!$K$43,"-")</f>
        <v>0</v>
      </c>
      <c r="R25" s="93">
        <f>IFERROR(DTE_demand_forecast!R145*Settings!$K$43,"-")</f>
        <v>0</v>
      </c>
      <c r="S25" s="93">
        <f>IFERROR(DTE_demand_forecast!S145*Settings!$K$43,"-")</f>
        <v>0</v>
      </c>
      <c r="T25" s="93">
        <f>IFERROR(DTE_demand_forecast!T145*Settings!$K$43,"-")</f>
        <v>0</v>
      </c>
      <c r="U25" s="93">
        <f>IFERROR(DTE_demand_forecast!U145*Settings!$K$43,"-")</f>
        <v>0</v>
      </c>
      <c r="V25" s="93">
        <f>IFERROR(DTE_demand_forecast!V145*Settings!$K$43,"-")</f>
        <v>0</v>
      </c>
    </row>
    <row r="26" spans="1:22" x14ac:dyDescent="0.3">
      <c r="A26" s="247"/>
      <c r="B26" s="45" t="s">
        <v>100</v>
      </c>
      <c r="C26" s="93">
        <f>IFERROR(DTE_demand_forecast!C146*Settings!$K$43,"-")</f>
        <v>0</v>
      </c>
      <c r="D26" s="93">
        <f>IFERROR(DTE_demand_forecast!D146*Settings!$K$43,"-")</f>
        <v>0</v>
      </c>
      <c r="E26" s="93">
        <f>IFERROR(DTE_demand_forecast!E146*Settings!$K$43,"-")</f>
        <v>0</v>
      </c>
      <c r="F26" s="93">
        <f>IFERROR(DTE_demand_forecast!F146*Settings!$K$43,"-")</f>
        <v>0</v>
      </c>
      <c r="G26" s="93">
        <f>IFERROR(DTE_demand_forecast!G146*Settings!$K$43,"-")</f>
        <v>0</v>
      </c>
      <c r="H26" s="93">
        <f>IFERROR(DTE_demand_forecast!H146*Settings!$K$43,"-")</f>
        <v>0</v>
      </c>
      <c r="I26" s="93">
        <f>IFERROR(DTE_demand_forecast!I146*Settings!$K$43,"-")</f>
        <v>0</v>
      </c>
      <c r="J26" s="93">
        <f>IFERROR(DTE_demand_forecast!J146*Settings!$K$43,"-")</f>
        <v>0</v>
      </c>
      <c r="K26" s="93">
        <f>IFERROR(DTE_demand_forecast!K146*Settings!$K$43,"-")</f>
        <v>0</v>
      </c>
      <c r="L26" s="93">
        <f>IFERROR(DTE_demand_forecast!L146*Settings!$K$43,"-")</f>
        <v>0</v>
      </c>
      <c r="M26" s="93">
        <f>IFERROR(DTE_demand_forecast!M146*Settings!$K$43,"-")</f>
        <v>0</v>
      </c>
      <c r="N26" s="93">
        <f>IFERROR(DTE_demand_forecast!N146*Settings!$K$43,"-")</f>
        <v>0</v>
      </c>
      <c r="O26" s="93">
        <f>IFERROR(DTE_demand_forecast!O146*Settings!$K$43,"-")</f>
        <v>0</v>
      </c>
      <c r="P26" s="93">
        <f>IFERROR(DTE_demand_forecast!P146*Settings!$K$43,"-")</f>
        <v>0</v>
      </c>
      <c r="Q26" s="93">
        <f>IFERROR(DTE_demand_forecast!Q146*Settings!$K$43,"-")</f>
        <v>0</v>
      </c>
      <c r="R26" s="93">
        <f>IFERROR(DTE_demand_forecast!R146*Settings!$K$43,"-")</f>
        <v>0</v>
      </c>
      <c r="S26" s="93">
        <f>IFERROR(DTE_demand_forecast!S146*Settings!$K$43,"-")</f>
        <v>0</v>
      </c>
      <c r="T26" s="93">
        <f>IFERROR(DTE_demand_forecast!T146*Settings!$K$43,"-")</f>
        <v>0</v>
      </c>
      <c r="U26" s="93">
        <f>IFERROR(DTE_demand_forecast!U146*Settings!$K$43,"-")</f>
        <v>0</v>
      </c>
      <c r="V26" s="93">
        <f>IFERROR(DTE_demand_forecast!V146*Settings!$K$43,"-")</f>
        <v>0</v>
      </c>
    </row>
    <row r="27" spans="1:22" x14ac:dyDescent="0.3">
      <c r="A27" s="247"/>
      <c r="B27" s="45" t="s">
        <v>57</v>
      </c>
      <c r="C27" s="93">
        <f>IFERROR(DTE_demand_forecast!C147*Settings!$K$43,"-")</f>
        <v>10887.502466904916</v>
      </c>
      <c r="D27" s="93">
        <f>IFERROR(DTE_demand_forecast!D147*Settings!$K$43,"-")</f>
        <v>14439.845142879076</v>
      </c>
      <c r="E27" s="93">
        <f>IFERROR(DTE_demand_forecast!E147*Settings!$K$43,"-")</f>
        <v>15788.343278314638</v>
      </c>
      <c r="F27" s="93">
        <f>IFERROR(DTE_demand_forecast!F147*Settings!$K$43,"-")</f>
        <v>17712.090023207733</v>
      </c>
      <c r="G27" s="93">
        <f>IFERROR(DTE_demand_forecast!G147*Settings!$K$43,"-")</f>
        <v>25087.161419744411</v>
      </c>
      <c r="H27" s="93">
        <f>IFERROR(DTE_demand_forecast!H147*Settings!$K$43,"-")</f>
        <v>27141.362090707869</v>
      </c>
      <c r="I27" s="93">
        <f>IFERROR(DTE_demand_forecast!I147*Settings!$K$43,"-")</f>
        <v>29271.960561906031</v>
      </c>
      <c r="J27" s="93">
        <f>IFERROR(DTE_demand_forecast!J147*Settings!$K$43,"-")</f>
        <v>31481.191065079904</v>
      </c>
      <c r="K27" s="93">
        <f>IFERROR(DTE_demand_forecast!K147*Settings!$K$43,"-")</f>
        <v>33771.346642120043</v>
      </c>
      <c r="L27" s="93">
        <f>IFERROR(DTE_demand_forecast!L147*Settings!$K$43,"-")</f>
        <v>36144.780603779815</v>
      </c>
      <c r="M27" s="93">
        <f>IFERROR(DTE_demand_forecast!M147*Settings!$K$43,"-")</f>
        <v>36654.444317652022</v>
      </c>
      <c r="N27" s="93">
        <f>IFERROR(DTE_demand_forecast!N147*Settings!$K$43,"-")</f>
        <v>37174.301305801666</v>
      </c>
      <c r="O27" s="93">
        <f>IFERROR(DTE_demand_forecast!O147*Settings!$K$43,"-")</f>
        <v>37704.555433714311</v>
      </c>
      <c r="P27" s="93">
        <f>IFERROR(DTE_demand_forecast!P147*Settings!$K$43,"-")</f>
        <v>38245.414644185206</v>
      </c>
      <c r="Q27" s="93">
        <f>IFERROR(DTE_demand_forecast!Q147*Settings!$K$43,"-")</f>
        <v>38797.091038865517</v>
      </c>
      <c r="R27" s="93">
        <f>IFERROR(DTE_demand_forecast!R147*Settings!$K$43,"-")</f>
        <v>39359.800961439432</v>
      </c>
      <c r="S27" s="93">
        <f>IFERROR(DTE_demand_forecast!S147*Settings!$K$43,"-")</f>
        <v>39933.765082464837</v>
      </c>
      <c r="T27" s="93">
        <f>IFERROR(DTE_demand_forecast!T147*Settings!$K$43,"-")</f>
        <v>40519.208485910742</v>
      </c>
      <c r="U27" s="93">
        <f>IFERROR(DTE_demand_forecast!U147*Settings!$K$43,"-")</f>
        <v>41116.360757425558</v>
      </c>
      <c r="V27" s="93">
        <f>IFERROR(DTE_demand_forecast!V147*Settings!$K$43,"-")</f>
        <v>41725.456074370682</v>
      </c>
    </row>
    <row r="28" spans="1:22" x14ac:dyDescent="0.3">
      <c r="A28" s="247"/>
      <c r="B28" s="45" t="s">
        <v>60</v>
      </c>
      <c r="C28" s="93">
        <f>IFERROR(DTE_demand_forecast!C148*Settings!$K$43,"-")</f>
        <v>869918.96820984501</v>
      </c>
      <c r="D28" s="93">
        <f>IFERROR(DTE_demand_forecast!D148*Settings!$K$43,"-")</f>
        <v>1751217.9026377657</v>
      </c>
      <c r="E28" s="93">
        <f>IFERROR(DTE_demand_forecast!E148*Settings!$K$43,"-")</f>
        <v>1978729.263183821</v>
      </c>
      <c r="F28" s="93">
        <f>IFERROR(DTE_demand_forecast!F148*Settings!$K$43,"-")</f>
        <v>2215456.246903467</v>
      </c>
      <c r="G28" s="93">
        <f>IFERROR(DTE_demand_forecast!G148*Settings!$K$43,"-")</f>
        <v>2461071.921163497</v>
      </c>
      <c r="H28" s="93">
        <f>IFERROR(DTE_demand_forecast!H148*Settings!$K$43,"-")</f>
        <v>3435701.7602016358</v>
      </c>
      <c r="I28" s="93">
        <f>IFERROR(DTE_demand_forecast!I148*Settings!$K$43,"-")</f>
        <v>3714603.832044641</v>
      </c>
      <c r="J28" s="93">
        <f>IFERROR(DTE_demand_forecast!J148*Settings!$K$43,"-")</f>
        <v>4003552.2193550798</v>
      </c>
      <c r="K28" s="93">
        <f>IFERROR(DTE_demand_forecast!K148*Settings!$K$43,"-")</f>
        <v>4302837.2139229123</v>
      </c>
      <c r="L28" s="93">
        <f>IFERROR(DTE_demand_forecast!L148*Settings!$K$43,"-")</f>
        <v>4612756.7006835109</v>
      </c>
      <c r="M28" s="93">
        <f>IFERROR(DTE_demand_forecast!M148*Settings!$K$43,"-")</f>
        <v>4691786.1698074648</v>
      </c>
      <c r="N28" s="93">
        <f>IFERROR(DTE_demand_forecast!N148*Settings!$K$43,"-")</f>
        <v>4772396.2283138949</v>
      </c>
      <c r="O28" s="93">
        <f>IFERROR(DTE_demand_forecast!O148*Settings!$K$43,"-")</f>
        <v>4854618.4879904557</v>
      </c>
      <c r="P28" s="93">
        <f>IFERROR(DTE_demand_forecast!P148*Settings!$K$43,"-")</f>
        <v>4938485.1928605475</v>
      </c>
      <c r="Q28" s="93">
        <f>IFERROR(DTE_demand_forecast!Q148*Settings!$K$43,"-")</f>
        <v>5024029.2318280414</v>
      </c>
      <c r="R28" s="93">
        <f>IFERROR(DTE_demand_forecast!R148*Settings!$K$43,"-")</f>
        <v>5111284.1515748827</v>
      </c>
      <c r="S28" s="93">
        <f>IFERROR(DTE_demand_forecast!S148*Settings!$K$43,"-")</f>
        <v>5200284.1697166637</v>
      </c>
      <c r="T28" s="93">
        <f>IFERROR(DTE_demand_forecast!T148*Settings!$K$43,"-")</f>
        <v>5291064.1882212795</v>
      </c>
      <c r="U28" s="93">
        <f>IFERROR(DTE_demand_forecast!U148*Settings!$K$43,"-")</f>
        <v>5383659.8070959877</v>
      </c>
      <c r="V28" s="93">
        <f>IFERROR(DTE_demand_forecast!V148*Settings!$K$43,"-")</f>
        <v>5478107.3383481894</v>
      </c>
    </row>
    <row r="29" spans="1:22" x14ac:dyDescent="0.3">
      <c r="A29" s="247"/>
      <c r="B29" s="45" t="s">
        <v>103</v>
      </c>
      <c r="C29" s="154">
        <f t="shared" ref="C29:V29" si="1">SUM(C21:C28)</f>
        <v>13790920.647981331</v>
      </c>
      <c r="D29" s="154">
        <f t="shared" si="1"/>
        <v>13713451.294900525</v>
      </c>
      <c r="E29" s="154">
        <f t="shared" si="1"/>
        <v>13650919.012072448</v>
      </c>
      <c r="F29" s="154">
        <f t="shared" si="1"/>
        <v>13353910.478791635</v>
      </c>
      <c r="G29" s="154">
        <f t="shared" si="1"/>
        <v>15002452.621472102</v>
      </c>
      <c r="H29" s="154">
        <f t="shared" si="1"/>
        <v>16434084.333000362</v>
      </c>
      <c r="I29" s="154">
        <f t="shared" si="1"/>
        <v>17239591.384597845</v>
      </c>
      <c r="J29" s="154">
        <f t="shared" si="1"/>
        <v>18858454.558567971</v>
      </c>
      <c r="K29" s="154">
        <f t="shared" si="1"/>
        <v>20105236.229890384</v>
      </c>
      <c r="L29" s="154">
        <f t="shared" si="1"/>
        <v>21396703.996275097</v>
      </c>
      <c r="M29" s="154">
        <f t="shared" si="1"/>
        <v>24735195.91157664</v>
      </c>
      <c r="N29" s="154">
        <f t="shared" si="1"/>
        <v>25113263.938773185</v>
      </c>
      <c r="O29" s="154">
        <f t="shared" si="1"/>
        <v>25498893.32651367</v>
      </c>
      <c r="P29" s="154">
        <f t="shared" si="1"/>
        <v>25892235.30200896</v>
      </c>
      <c r="Q29" s="154">
        <f t="shared" si="1"/>
        <v>26293444.117014159</v>
      </c>
      <c r="R29" s="154">
        <f t="shared" si="1"/>
        <v>26702677.108319458</v>
      </c>
      <c r="S29" s="154">
        <f t="shared" si="1"/>
        <v>27120094.759450868</v>
      </c>
      <c r="T29" s="154">
        <f t="shared" si="1"/>
        <v>27545860.763604905</v>
      </c>
      <c r="U29" s="154">
        <f t="shared" si="1"/>
        <v>27980142.087842025</v>
      </c>
      <c r="V29" s="154">
        <f t="shared" si="1"/>
        <v>28423109.038563885</v>
      </c>
    </row>
    <row r="30" spans="1:22" x14ac:dyDescent="0.3">
      <c r="A30" s="247"/>
    </row>
    <row r="31" spans="1:22" x14ac:dyDescent="0.3">
      <c r="A31" s="247"/>
    </row>
    <row r="32" spans="1:22" x14ac:dyDescent="0.3">
      <c r="A32" s="247"/>
    </row>
    <row r="33" spans="1:22" x14ac:dyDescent="0.3">
      <c r="A33" s="247"/>
    </row>
    <row r="34" spans="1:22" x14ac:dyDescent="0.3">
      <c r="A34" s="247"/>
    </row>
    <row r="35" spans="1:22" x14ac:dyDescent="0.3">
      <c r="A35" s="247"/>
    </row>
    <row r="36" spans="1:22" x14ac:dyDescent="0.3">
      <c r="A36" s="247"/>
    </row>
    <row r="37" spans="1:22" x14ac:dyDescent="0.3">
      <c r="A37" s="247"/>
      <c r="B37" t="s">
        <v>226</v>
      </c>
      <c r="L37" s="32"/>
      <c r="M37" s="32"/>
    </row>
    <row r="38" spans="1:22" x14ac:dyDescent="0.3">
      <c r="A38" s="247"/>
      <c r="B38" s="91" t="s">
        <v>101</v>
      </c>
      <c r="C38" s="91">
        <v>2021</v>
      </c>
      <c r="D38" s="92">
        <v>2022</v>
      </c>
      <c r="E38" s="91">
        <v>2023</v>
      </c>
      <c r="F38" s="92">
        <v>2024</v>
      </c>
      <c r="G38" s="91">
        <v>2025</v>
      </c>
      <c r="H38" s="92">
        <v>2026</v>
      </c>
      <c r="I38" s="91">
        <v>2027</v>
      </c>
      <c r="J38" s="92">
        <v>2028</v>
      </c>
      <c r="K38" s="91">
        <v>2029</v>
      </c>
      <c r="L38" s="92">
        <v>2030</v>
      </c>
      <c r="M38" s="91">
        <v>2031</v>
      </c>
      <c r="N38" s="92">
        <v>2032</v>
      </c>
      <c r="O38" s="91">
        <v>2033</v>
      </c>
      <c r="P38" s="92">
        <v>2034</v>
      </c>
      <c r="Q38" s="91">
        <v>2035</v>
      </c>
      <c r="R38" s="92">
        <v>2036</v>
      </c>
      <c r="S38" s="91">
        <v>2037</v>
      </c>
      <c r="T38" s="92">
        <v>2038</v>
      </c>
      <c r="U38" s="91">
        <v>2039</v>
      </c>
      <c r="V38" s="92">
        <v>2040</v>
      </c>
    </row>
    <row r="39" spans="1:22" x14ac:dyDescent="0.3">
      <c r="A39" s="247"/>
      <c r="B39" s="45" t="s">
        <v>58</v>
      </c>
      <c r="C39" s="93">
        <f>IFERROR(DTE_demand_forecast!C220*Settings!$K$43,"-")</f>
        <v>5900423.78229954</v>
      </c>
      <c r="D39" s="93">
        <f>IFERROR(DTE_demand_forecast!D220*Settings!$K$43,"-")</f>
        <v>6689852.6792983962</v>
      </c>
      <c r="E39" s="93">
        <f>IFERROR(DTE_demand_forecast!E220*Settings!$K$43,"-")</f>
        <v>7503423.0663507609</v>
      </c>
      <c r="F39" s="93">
        <f>IFERROR(DTE_demand_forecast!F220*Settings!$K$43,"-")</f>
        <v>8367424.9356741467</v>
      </c>
      <c r="G39" s="93">
        <f>IFERROR(DTE_demand_forecast!G220*Settings!$K$43,"-")</f>
        <v>9255766.8511036206</v>
      </c>
      <c r="H39" s="93">
        <f>IFERROR(DTE_demand_forecast!H220*Settings!$K$43,"-")</f>
        <v>10178350.309455106</v>
      </c>
      <c r="I39" s="93">
        <f>IFERROR(DTE_demand_forecast!I220*Settings!$K$43,"-")</f>
        <v>11136189.635679306</v>
      </c>
      <c r="J39" s="93">
        <f>IFERROR(DTE_demand_forecast!J220*Settings!$K$43,"-")</f>
        <v>12130326.031107791</v>
      </c>
      <c r="K39" s="93">
        <f>IFERROR(DTE_demand_forecast!K220*Settings!$K$43,"-")</f>
        <v>13161828.242778245</v>
      </c>
      <c r="L39" s="93">
        <f>IFERROR(DTE_demand_forecast!L220*Settings!$K$43,"-")</f>
        <v>14231793.248782173</v>
      </c>
      <c r="M39" s="93">
        <f>IFERROR(DTE_demand_forecast!M220*Settings!$K$43,"-")</f>
        <v>17442155.636820536</v>
      </c>
      <c r="N39" s="93">
        <f>IFERROR(DTE_demand_forecast!N220*Settings!$K$43,"-")</f>
        <v>17689531.546208642</v>
      </c>
      <c r="O39" s="93">
        <f>IFERROR(DTE_demand_forecast!O220*Settings!$K$43,"-")</f>
        <v>17941854.973784517</v>
      </c>
      <c r="P39" s="93">
        <f>IFERROR(DTE_demand_forecast!P220*Settings!$K$43,"-")</f>
        <v>18199224.869911902</v>
      </c>
      <c r="Q39" s="93">
        <f>IFERROR(DTE_demand_forecast!Q220*Settings!$K$43,"-")</f>
        <v>18461742.163961839</v>
      </c>
      <c r="R39" s="93">
        <f>IFERROR(DTE_demand_forecast!R220*Settings!$K$43,"-")</f>
        <v>18729509.803892769</v>
      </c>
      <c r="S39" s="93">
        <f>IFERROR(DTE_demand_forecast!S220*Settings!$K$43,"-")</f>
        <v>19002632.796622325</v>
      </c>
      <c r="T39" s="93">
        <f>IFERROR(DTE_demand_forecast!T220*Settings!$K$43,"-")</f>
        <v>19281218.249206468</v>
      </c>
      <c r="U39" s="93">
        <f>IFERROR(DTE_demand_forecast!U220*Settings!$K$43,"-")</f>
        <v>19565375.410842292</v>
      </c>
      <c r="V39" s="93">
        <f>IFERROR(DTE_demand_forecast!V220*Settings!$K$43,"-")</f>
        <v>19855215.715710837</v>
      </c>
    </row>
    <row r="40" spans="1:22" x14ac:dyDescent="0.3">
      <c r="A40" s="247"/>
      <c r="B40" s="45" t="s">
        <v>56</v>
      </c>
      <c r="C40" s="93">
        <f>IFERROR(DTE_demand_forecast!C221*Settings!$K$43,"-")</f>
        <v>7427931.4511221666</v>
      </c>
      <c r="D40" s="93">
        <f>IFERROR(DTE_demand_forecast!D221*Settings!$K$43,"-")</f>
        <v>6211878.8100946415</v>
      </c>
      <c r="E40" s="93">
        <f>IFERROR(DTE_demand_forecast!E221*Settings!$K$43,"-")</f>
        <v>5593514.3477559462</v>
      </c>
      <c r="F40" s="93">
        <f>IFERROR(DTE_demand_forecast!F221*Settings!$K$43,"-")</f>
        <v>4879951.5904551232</v>
      </c>
      <c r="G40" s="93">
        <f>IFERROR(DTE_demand_forecast!G221*Settings!$K$43,"-")</f>
        <v>6006518.2770135915</v>
      </c>
      <c r="H40" s="93">
        <f>IFERROR(DTE_demand_forecast!H221*Settings!$K$43,"-")</f>
        <v>6182138.0129983593</v>
      </c>
      <c r="I40" s="93">
        <f>IFERROR(DTE_demand_forecast!I221*Settings!$K$43,"-")</f>
        <v>6416635.0979477204</v>
      </c>
      <c r="J40" s="93">
        <f>IFERROR(DTE_demand_forecast!J221*Settings!$K$43,"-")</f>
        <v>7443399.7540251408</v>
      </c>
      <c r="K40" s="93">
        <f>IFERROR(DTE_demand_forecast!K221*Settings!$K$43,"-")</f>
        <v>8076379.2181471316</v>
      </c>
      <c r="L40" s="93">
        <f>IFERROR(DTE_demand_forecast!L221*Settings!$K$43,"-")</f>
        <v>8731709.7798585575</v>
      </c>
      <c r="M40" s="93">
        <f>IFERROR(DTE_demand_forecast!M221*Settings!$K$43,"-")</f>
        <v>8905880.0291472133</v>
      </c>
      <c r="N40" s="93">
        <f>IFERROR(DTE_demand_forecast!N221*Settings!$K$43,"-")</f>
        <v>9083533.6834216416</v>
      </c>
      <c r="O40" s="93">
        <f>IFERROR(DTE_demand_forecast!O221*Settings!$K$43,"-")</f>
        <v>9264740.4107815623</v>
      </c>
      <c r="P40" s="93">
        <f>IFERROR(DTE_demand_forecast!P221*Settings!$K$43,"-")</f>
        <v>9449571.2726886794</v>
      </c>
      <c r="Q40" s="93">
        <f>IFERROR(DTE_demand_forecast!Q221*Settings!$K$43,"-")</f>
        <v>9638098.7518339381</v>
      </c>
      <c r="R40" s="93">
        <f>IFERROR(DTE_demand_forecast!R221*Settings!$K$43,"-")</f>
        <v>9830396.7805621009</v>
      </c>
      <c r="S40" s="93">
        <f>IFERROR(DTE_demand_forecast!S221*Settings!$K$43,"-")</f>
        <v>10026540.769864829</v>
      </c>
      <c r="T40" s="93">
        <f>IFERROR(DTE_demand_forecast!T221*Settings!$K$43,"-")</f>
        <v>10226607.638953611</v>
      </c>
      <c r="U40" s="93">
        <f>IFERROR(DTE_demand_forecast!U221*Settings!$K$43,"-")</f>
        <v>10430675.84542417</v>
      </c>
      <c r="V40" s="93">
        <f>IFERROR(DTE_demand_forecast!V221*Settings!$K$43,"-")</f>
        <v>10638825.416024137</v>
      </c>
    </row>
    <row r="41" spans="1:22" x14ac:dyDescent="0.3">
      <c r="A41" s="247"/>
      <c r="B41" s="45" t="s">
        <v>55</v>
      </c>
      <c r="C41" s="93">
        <f>IFERROR(DTE_demand_forecast!C222*Settings!$K$43,"-")</f>
        <v>125055.73645690802</v>
      </c>
      <c r="D41" s="93">
        <f>IFERROR(DTE_demand_forecast!D222*Settings!$K$43,"-")</f>
        <v>138388.62583775391</v>
      </c>
      <c r="E41" s="93">
        <f>IFERROR(DTE_demand_forecast!E222*Settings!$K$43,"-")</f>
        <v>168651.00644727328</v>
      </c>
      <c r="F41" s="93">
        <f>IFERROR(DTE_demand_forecast!F222*Settings!$K$43,"-")</f>
        <v>184191.42604520297</v>
      </c>
      <c r="G41" s="93">
        <f>IFERROR(DTE_demand_forecast!G222*Settings!$K$43,"-")</f>
        <v>200311.31891627581</v>
      </c>
      <c r="H41" s="93">
        <f>IFERROR(DTE_demand_forecast!H222*Settings!$K$43,"-")</f>
        <v>217027.64782357833</v>
      </c>
      <c r="I41" s="93">
        <f>IFERROR(DTE_demand_forecast!I222*Settings!$K$43,"-")</f>
        <v>234357.82225141133</v>
      </c>
      <c r="J41" s="93">
        <f>IFERROR(DTE_demand_forecast!J222*Settings!$K$43,"-")</f>
        <v>252319.709489033</v>
      </c>
      <c r="K41" s="93">
        <f>IFERROR(DTE_demand_forecast!K222*Settings!$K$43,"-")</f>
        <v>270931.64597906393</v>
      </c>
      <c r="L41" s="93">
        <f>IFERROR(DTE_demand_forecast!L222*Settings!$K$43,"-")</f>
        <v>290212.4489367053</v>
      </c>
      <c r="M41" s="93">
        <f>IFERROR(DTE_demand_forecast!M222*Settings!$K$43,"-")</f>
        <v>294750.85332519631</v>
      </c>
      <c r="N41" s="93">
        <f>IFERROR(DTE_demand_forecast!N222*Settings!$K$43,"-")</f>
        <v>299380.02580145706</v>
      </c>
      <c r="O41" s="93">
        <f>IFERROR(DTE_demand_forecast!O222*Settings!$K$43,"-")</f>
        <v>304101.7817272431</v>
      </c>
      <c r="P41" s="93">
        <f>IFERROR(DTE_demand_forecast!P222*Settings!$K$43,"-")</f>
        <v>308917.97277154477</v>
      </c>
      <c r="Q41" s="93">
        <f>IFERROR(DTE_demand_forecast!Q222*Settings!$K$43,"-")</f>
        <v>313830.48763673264</v>
      </c>
      <c r="R41" s="93">
        <f>IFERROR(DTE_demand_forecast!R222*Settings!$K$43,"-")</f>
        <v>318841.25279922411</v>
      </c>
      <c r="S41" s="93">
        <f>IFERROR(DTE_demand_forecast!S222*Settings!$K$43,"-")</f>
        <v>323952.23326496547</v>
      </c>
      <c r="T41" s="93">
        <f>IFERROR(DTE_demand_forecast!T222*Settings!$K$43,"-")</f>
        <v>329165.4333400217</v>
      </c>
      <c r="U41" s="93">
        <f>IFERROR(DTE_demand_forecast!U222*Settings!$K$43,"-")</f>
        <v>334482.8974165789</v>
      </c>
      <c r="V41" s="93">
        <f>IFERROR(DTE_demand_forecast!V222*Settings!$K$43,"-")</f>
        <v>339906.71077466733</v>
      </c>
    </row>
    <row r="42" spans="1:22" x14ac:dyDescent="0.3">
      <c r="A42" s="247"/>
      <c r="B42" s="45" t="s">
        <v>99</v>
      </c>
      <c r="C42" s="93">
        <f>IFERROR(DTE_demand_forecast!C223*Settings!$K$43,"-")</f>
        <v>0</v>
      </c>
      <c r="D42" s="93">
        <f>IFERROR(DTE_demand_forecast!D223*Settings!$K$43,"-")</f>
        <v>0</v>
      </c>
      <c r="E42" s="93">
        <f>IFERROR(DTE_demand_forecast!E223*Settings!$K$43,"-")</f>
        <v>0</v>
      </c>
      <c r="F42" s="93">
        <f>IFERROR(DTE_demand_forecast!F223*Settings!$K$43,"-")</f>
        <v>0</v>
      </c>
      <c r="G42" s="93">
        <f>IFERROR(DTE_demand_forecast!G223*Settings!$K$43,"-")</f>
        <v>0</v>
      </c>
      <c r="H42" s="93">
        <f>IFERROR(DTE_demand_forecast!H223*Settings!$K$43,"-")</f>
        <v>0</v>
      </c>
      <c r="I42" s="93">
        <f>IFERROR(DTE_demand_forecast!I223*Settings!$K$43,"-")</f>
        <v>0</v>
      </c>
      <c r="J42" s="93">
        <f>IFERROR(DTE_demand_forecast!J223*Settings!$K$43,"-")</f>
        <v>0</v>
      </c>
      <c r="K42" s="93">
        <f>IFERROR(DTE_demand_forecast!K223*Settings!$K$43,"-")</f>
        <v>0</v>
      </c>
      <c r="L42" s="93">
        <f>IFERROR(DTE_demand_forecast!L223*Settings!$K$43,"-")</f>
        <v>0</v>
      </c>
      <c r="M42" s="93">
        <f>IFERROR(DTE_demand_forecast!M223*Settings!$K$43,"-")</f>
        <v>0</v>
      </c>
      <c r="N42" s="93">
        <f>IFERROR(DTE_demand_forecast!N223*Settings!$K$43,"-")</f>
        <v>0</v>
      </c>
      <c r="O42" s="93">
        <f>IFERROR(DTE_demand_forecast!O223*Settings!$K$43,"-")</f>
        <v>0</v>
      </c>
      <c r="P42" s="93">
        <f>IFERROR(DTE_demand_forecast!P223*Settings!$K$43,"-")</f>
        <v>0</v>
      </c>
      <c r="Q42" s="93">
        <f>IFERROR(DTE_demand_forecast!Q223*Settings!$K$43,"-")</f>
        <v>0</v>
      </c>
      <c r="R42" s="93">
        <f>IFERROR(DTE_demand_forecast!R223*Settings!$K$43,"-")</f>
        <v>0</v>
      </c>
      <c r="S42" s="93">
        <f>IFERROR(DTE_demand_forecast!S223*Settings!$K$43,"-")</f>
        <v>0</v>
      </c>
      <c r="T42" s="93">
        <f>IFERROR(DTE_demand_forecast!T223*Settings!$K$43,"-")</f>
        <v>0</v>
      </c>
      <c r="U42" s="93">
        <f>IFERROR(DTE_demand_forecast!U223*Settings!$K$43,"-")</f>
        <v>0</v>
      </c>
      <c r="V42" s="93">
        <f>IFERROR(DTE_demand_forecast!V223*Settings!$K$43,"-")</f>
        <v>0</v>
      </c>
    </row>
    <row r="43" spans="1:22" x14ac:dyDescent="0.3">
      <c r="A43" s="247"/>
      <c r="B43" s="45" t="s">
        <v>59</v>
      </c>
      <c r="C43" s="93">
        <f>IFERROR(DTE_demand_forecast!C224*Settings!$K$43,"-")</f>
        <v>0</v>
      </c>
      <c r="D43" s="93">
        <f>IFERROR(DTE_demand_forecast!D224*Settings!$K$43,"-")</f>
        <v>0</v>
      </c>
      <c r="E43" s="93">
        <f>IFERROR(DTE_demand_forecast!E224*Settings!$K$43,"-")</f>
        <v>0</v>
      </c>
      <c r="F43" s="93">
        <f>IFERROR(DTE_demand_forecast!F224*Settings!$K$43,"-")</f>
        <v>0</v>
      </c>
      <c r="G43" s="93">
        <f>IFERROR(DTE_demand_forecast!G224*Settings!$K$43,"-")</f>
        <v>0</v>
      </c>
      <c r="H43" s="93">
        <f>IFERROR(DTE_demand_forecast!H224*Settings!$K$43,"-")</f>
        <v>0</v>
      </c>
      <c r="I43" s="93">
        <f>IFERROR(DTE_demand_forecast!I224*Settings!$K$43,"-")</f>
        <v>0</v>
      </c>
      <c r="J43" s="93">
        <f>IFERROR(DTE_demand_forecast!J224*Settings!$K$43,"-")</f>
        <v>0</v>
      </c>
      <c r="K43" s="93">
        <f>IFERROR(DTE_demand_forecast!K224*Settings!$K$43,"-")</f>
        <v>0</v>
      </c>
      <c r="L43" s="93">
        <f>IFERROR(DTE_demand_forecast!L224*Settings!$K$43,"-")</f>
        <v>0</v>
      </c>
      <c r="M43" s="93">
        <f>IFERROR(DTE_demand_forecast!M224*Settings!$K$43,"-")</f>
        <v>0</v>
      </c>
      <c r="N43" s="93">
        <f>IFERROR(DTE_demand_forecast!N224*Settings!$K$43,"-")</f>
        <v>0</v>
      </c>
      <c r="O43" s="93">
        <f>IFERROR(DTE_demand_forecast!O224*Settings!$K$43,"-")</f>
        <v>0</v>
      </c>
      <c r="P43" s="93">
        <f>IFERROR(DTE_demand_forecast!P224*Settings!$K$43,"-")</f>
        <v>0</v>
      </c>
      <c r="Q43" s="93">
        <f>IFERROR(DTE_demand_forecast!Q224*Settings!$K$43,"-")</f>
        <v>0</v>
      </c>
      <c r="R43" s="93">
        <f>IFERROR(DTE_demand_forecast!R224*Settings!$K$43,"-")</f>
        <v>0</v>
      </c>
      <c r="S43" s="93">
        <f>IFERROR(DTE_demand_forecast!S224*Settings!$K$43,"-")</f>
        <v>0</v>
      </c>
      <c r="T43" s="93">
        <f>IFERROR(DTE_demand_forecast!T224*Settings!$K$43,"-")</f>
        <v>0</v>
      </c>
      <c r="U43" s="93">
        <f>IFERROR(DTE_demand_forecast!U224*Settings!$K$43,"-")</f>
        <v>0</v>
      </c>
      <c r="V43" s="93">
        <f>IFERROR(DTE_demand_forecast!V224*Settings!$K$43,"-")</f>
        <v>0</v>
      </c>
    </row>
    <row r="44" spans="1:22" x14ac:dyDescent="0.3">
      <c r="A44" s="247"/>
      <c r="B44" s="45" t="s">
        <v>100</v>
      </c>
      <c r="C44" s="93">
        <f>IFERROR(DTE_demand_forecast!C225*Settings!$K$43,"-")</f>
        <v>0</v>
      </c>
      <c r="D44" s="93">
        <f>IFERROR(DTE_demand_forecast!D225*Settings!$K$43,"-")</f>
        <v>0</v>
      </c>
      <c r="E44" s="93">
        <f>IFERROR(DTE_demand_forecast!E225*Settings!$K$43,"-")</f>
        <v>0</v>
      </c>
      <c r="F44" s="93">
        <f>IFERROR(DTE_demand_forecast!F225*Settings!$K$43,"-")</f>
        <v>0</v>
      </c>
      <c r="G44" s="93">
        <f>IFERROR(DTE_demand_forecast!G225*Settings!$K$43,"-")</f>
        <v>0</v>
      </c>
      <c r="H44" s="93">
        <f>IFERROR(DTE_demand_forecast!H225*Settings!$K$43,"-")</f>
        <v>0</v>
      </c>
      <c r="I44" s="93">
        <f>IFERROR(DTE_demand_forecast!I225*Settings!$K$43,"-")</f>
        <v>0</v>
      </c>
      <c r="J44" s="93">
        <f>IFERROR(DTE_demand_forecast!J225*Settings!$K$43,"-")</f>
        <v>0</v>
      </c>
      <c r="K44" s="93">
        <f>IFERROR(DTE_demand_forecast!K225*Settings!$K$43,"-")</f>
        <v>0</v>
      </c>
      <c r="L44" s="93">
        <f>IFERROR(DTE_demand_forecast!L225*Settings!$K$43,"-")</f>
        <v>0</v>
      </c>
      <c r="M44" s="93">
        <f>IFERROR(DTE_demand_forecast!M225*Settings!$K$43,"-")</f>
        <v>0</v>
      </c>
      <c r="N44" s="93">
        <f>IFERROR(DTE_demand_forecast!N225*Settings!$K$43,"-")</f>
        <v>0</v>
      </c>
      <c r="O44" s="93">
        <f>IFERROR(DTE_demand_forecast!O225*Settings!$K$43,"-")</f>
        <v>0</v>
      </c>
      <c r="P44" s="93">
        <f>IFERROR(DTE_demand_forecast!P225*Settings!$K$43,"-")</f>
        <v>0</v>
      </c>
      <c r="Q44" s="93">
        <f>IFERROR(DTE_demand_forecast!Q225*Settings!$K$43,"-")</f>
        <v>0</v>
      </c>
      <c r="R44" s="93">
        <f>IFERROR(DTE_demand_forecast!R225*Settings!$K$43,"-")</f>
        <v>0</v>
      </c>
      <c r="S44" s="93">
        <f>IFERROR(DTE_demand_forecast!S225*Settings!$K$43,"-")</f>
        <v>0</v>
      </c>
      <c r="T44" s="93">
        <f>IFERROR(DTE_demand_forecast!T225*Settings!$K$43,"-")</f>
        <v>0</v>
      </c>
      <c r="U44" s="93">
        <f>IFERROR(DTE_demand_forecast!U225*Settings!$K$43,"-")</f>
        <v>0</v>
      </c>
      <c r="V44" s="93">
        <f>IFERROR(DTE_demand_forecast!V225*Settings!$K$43,"-")</f>
        <v>0</v>
      </c>
    </row>
    <row r="45" spans="1:22" x14ac:dyDescent="0.3">
      <c r="A45" s="247"/>
      <c r="B45" s="45" t="s">
        <v>57</v>
      </c>
      <c r="C45" s="93">
        <f>IFERROR(DTE_demand_forecast!C226*Settings!$K$43,"-")</f>
        <v>10887.502466904916</v>
      </c>
      <c r="D45" s="93">
        <f>IFERROR(DTE_demand_forecast!D226*Settings!$K$43,"-")</f>
        <v>16614.810504553672</v>
      </c>
      <c r="E45" s="93">
        <f>IFERROR(DTE_demand_forecast!E226*Settings!$K$43,"-")</f>
        <v>19116.040281676767</v>
      </c>
      <c r="F45" s="93">
        <f>IFERROR(DTE_demand_forecast!F226*Settings!$K$43,"-")</f>
        <v>22237.757947780232</v>
      </c>
      <c r="G45" s="93">
        <f>IFERROR(DTE_demand_forecast!G226*Settings!$K$43,"-")</f>
        <v>30857.388023574342</v>
      </c>
      <c r="H45" s="93">
        <f>IFERROR(DTE_demand_forecast!H226*Settings!$K$43,"-")</f>
        <v>34204.119453795705</v>
      </c>
      <c r="I45" s="93">
        <f>IFERROR(DTE_demand_forecast!I226*Settings!$K$43,"-")</f>
        <v>37676.641823980564</v>
      </c>
      <c r="J45" s="93">
        <f>IFERROR(DTE_demand_forecast!J226*Settings!$K$43,"-")</f>
        <v>41278.648079155355</v>
      </c>
      <c r="K45" s="93">
        <f>IFERROR(DTE_demand_forecast!K226*Settings!$K$43,"-")</f>
        <v>45013.928565771617</v>
      </c>
      <c r="L45" s="93">
        <f>IFERROR(DTE_demand_forecast!L226*Settings!$K$43,"-")</f>
        <v>48886.373450584935</v>
      </c>
      <c r="M45" s="93">
        <f>IFERROR(DTE_demand_forecast!M226*Settings!$K$43,"-")</f>
        <v>49650.869021393242</v>
      </c>
      <c r="N45" s="93">
        <f>IFERROR(DTE_demand_forecast!N226*Settings!$K$43,"-")</f>
        <v>50430.654503617712</v>
      </c>
      <c r="O45" s="93">
        <f>IFERROR(DTE_demand_forecast!O226*Settings!$K$43,"-")</f>
        <v>51226.03569548668</v>
      </c>
      <c r="P45" s="93">
        <f>IFERROR(DTE_demand_forecast!P226*Settings!$K$43,"-")</f>
        <v>52037.324511193023</v>
      </c>
      <c r="Q45" s="93">
        <f>IFERROR(DTE_demand_forecast!Q226*Settings!$K$43,"-")</f>
        <v>52864.839103213497</v>
      </c>
      <c r="R45" s="93">
        <f>IFERROR(DTE_demand_forecast!R226*Settings!$K$43,"-")</f>
        <v>53708.903987074358</v>
      </c>
      <c r="S45" s="93">
        <f>IFERROR(DTE_demand_forecast!S226*Settings!$K$43,"-")</f>
        <v>54569.850168612465</v>
      </c>
      <c r="T45" s="93">
        <f>IFERROR(DTE_demand_forecast!T226*Settings!$K$43,"-")</f>
        <v>55448.015273781326</v>
      </c>
      <c r="U45" s="93">
        <f>IFERROR(DTE_demand_forecast!U226*Settings!$K$43,"-")</f>
        <v>56343.743681053551</v>
      </c>
      <c r="V45" s="93">
        <f>IFERROR(DTE_demand_forecast!V226*Settings!$K$43,"-")</f>
        <v>57257.386656471237</v>
      </c>
    </row>
    <row r="46" spans="1:22" x14ac:dyDescent="0.3">
      <c r="A46" s="247"/>
      <c r="B46" s="45" t="s">
        <v>60</v>
      </c>
      <c r="C46" s="93">
        <f>IFERROR(DTE_demand_forecast!C227*Settings!$K$43,"-")</f>
        <v>1002175.617107021</v>
      </c>
      <c r="D46" s="93">
        <f>IFERROR(DTE_demand_forecast!D227*Settings!$K$43,"-")</f>
        <v>2021021.4663880048</v>
      </c>
      <c r="E46" s="93">
        <f>IFERROR(DTE_demand_forecast!E227*Settings!$K$43,"-")</f>
        <v>2391528.7157216868</v>
      </c>
      <c r="F46" s="93">
        <f>IFERROR(DTE_demand_forecast!F227*Settings!$K$43,"-")</f>
        <v>2776863.5023549651</v>
      </c>
      <c r="G46" s="93">
        <f>IFERROR(DTE_demand_forecast!G227*Settings!$K$43,"-")</f>
        <v>3176866.1718641566</v>
      </c>
      <c r="H46" s="93">
        <f>IFERROR(DTE_demand_forecast!H227*Settings!$K$43,"-")</f>
        <v>4311833.9230592437</v>
      </c>
      <c r="I46" s="93">
        <f>IFERROR(DTE_demand_forecast!I227*Settings!$K$43,"-")</f>
        <v>4757201.1058451943</v>
      </c>
      <c r="J46" s="93">
        <f>IFERROR(DTE_demand_forecast!J227*Settings!$K$43,"-")</f>
        <v>5218922.7556711528</v>
      </c>
      <c r="K46" s="93">
        <f>IFERROR(DTE_demand_forecast!K227*Settings!$K$43,"-")</f>
        <v>5697474.9043456074</v>
      </c>
      <c r="L46" s="93">
        <f>IFERROR(DTE_demand_forecast!L227*Settings!$K$43,"-")</f>
        <v>6193346.0831625639</v>
      </c>
      <c r="M46" s="93">
        <f>IFERROR(DTE_demand_forecast!M227*Settings!$K$43,"-")</f>
        <v>6303987.3399360972</v>
      </c>
      <c r="N46" s="93">
        <f>IFERROR(DTE_demand_forecast!N227*Settings!$K$43,"-")</f>
        <v>6416841.4218451008</v>
      </c>
      <c r="O46" s="93">
        <f>IFERROR(DTE_demand_forecast!O227*Settings!$K$43,"-")</f>
        <v>6531952.5853922861</v>
      </c>
      <c r="P46" s="93">
        <f>IFERROR(DTE_demand_forecast!P227*Settings!$K$43,"-")</f>
        <v>6649365.9722104138</v>
      </c>
      <c r="Q46" s="93">
        <f>IFERROR(DTE_demand_forecast!Q227*Settings!$K$43,"-")</f>
        <v>6769127.6267649056</v>
      </c>
      <c r="R46" s="93">
        <f>IFERROR(DTE_demand_forecast!R227*Settings!$K$43,"-")</f>
        <v>6891284.5144104837</v>
      </c>
      <c r="S46" s="93">
        <f>IFERROR(DTE_demand_forecast!S227*Settings!$K$43,"-")</f>
        <v>7015884.5398089774</v>
      </c>
      <c r="T46" s="93">
        <f>IFERROR(DTE_demand_forecast!T227*Settings!$K$43,"-")</f>
        <v>7142976.5657154396</v>
      </c>
      <c r="U46" s="93">
        <f>IFERROR(DTE_demand_forecast!U227*Settings!$K$43,"-")</f>
        <v>7272610.43214003</v>
      </c>
      <c r="V46" s="93">
        <f>IFERROR(DTE_demand_forecast!V227*Settings!$K$43,"-")</f>
        <v>7404836.9758931128</v>
      </c>
    </row>
    <row r="47" spans="1:22" x14ac:dyDescent="0.3">
      <c r="A47" s="247"/>
      <c r="B47" s="45" t="s">
        <v>103</v>
      </c>
      <c r="C47" s="154">
        <f t="shared" ref="C47:V47" si="2">SUM(C39:C46)</f>
        <v>14466474.089452539</v>
      </c>
      <c r="D47" s="154">
        <f t="shared" si="2"/>
        <v>15077756.392123349</v>
      </c>
      <c r="E47" s="154">
        <f t="shared" si="2"/>
        <v>15676233.176557345</v>
      </c>
      <c r="F47" s="154">
        <f t="shared" si="2"/>
        <v>16230669.212477218</v>
      </c>
      <c r="G47" s="154">
        <f t="shared" si="2"/>
        <v>18670320.006921217</v>
      </c>
      <c r="H47" s="154">
        <f t="shared" si="2"/>
        <v>20923554.012790084</v>
      </c>
      <c r="I47" s="154">
        <f t="shared" si="2"/>
        <v>22582060.303547617</v>
      </c>
      <c r="J47" s="154">
        <f t="shared" si="2"/>
        <v>25086246.89837227</v>
      </c>
      <c r="K47" s="154">
        <f t="shared" si="2"/>
        <v>27251627.939815819</v>
      </c>
      <c r="L47" s="154">
        <f t="shared" si="2"/>
        <v>29495947.934190586</v>
      </c>
      <c r="M47" s="154">
        <f t="shared" si="2"/>
        <v>32996424.728250433</v>
      </c>
      <c r="N47" s="154">
        <f t="shared" si="2"/>
        <v>33539717.33178046</v>
      </c>
      <c r="O47" s="154">
        <f t="shared" si="2"/>
        <v>34093875.787381098</v>
      </c>
      <c r="P47" s="154">
        <f t="shared" si="2"/>
        <v>34659117.412093729</v>
      </c>
      <c r="Q47" s="154">
        <f t="shared" si="2"/>
        <v>35235663.869300634</v>
      </c>
      <c r="R47" s="154">
        <f t="shared" si="2"/>
        <v>35823741.255651653</v>
      </c>
      <c r="S47" s="154">
        <f t="shared" si="2"/>
        <v>36423580.189729705</v>
      </c>
      <c r="T47" s="154">
        <f t="shared" si="2"/>
        <v>37035415.902489319</v>
      </c>
      <c r="U47" s="154">
        <f t="shared" si="2"/>
        <v>37659488.329504125</v>
      </c>
      <c r="V47" s="154">
        <f t="shared" si="2"/>
        <v>38296042.205059223</v>
      </c>
    </row>
    <row r="48" spans="1:22" x14ac:dyDescent="0.3">
      <c r="A48" s="247"/>
    </row>
    <row r="49" spans="1:22" x14ac:dyDescent="0.3">
      <c r="A49" s="247"/>
    </row>
    <row r="50" spans="1:22" x14ac:dyDescent="0.3">
      <c r="A50" s="247"/>
    </row>
    <row r="51" spans="1:22" x14ac:dyDescent="0.3">
      <c r="A51" s="247"/>
    </row>
    <row r="52" spans="1:22" x14ac:dyDescent="0.3">
      <c r="A52" s="247"/>
    </row>
    <row r="53" spans="1:22" x14ac:dyDescent="0.3">
      <c r="A53" s="247"/>
    </row>
    <row r="54" spans="1:22" x14ac:dyDescent="0.3">
      <c r="A54" s="247"/>
    </row>
    <row r="55" spans="1:22" x14ac:dyDescent="0.3">
      <c r="A55" s="247"/>
    </row>
    <row r="56" spans="1:22" x14ac:dyDescent="0.3">
      <c r="A56" s="247"/>
    </row>
    <row r="57" spans="1:22" x14ac:dyDescent="0.3">
      <c r="A57" s="246">
        <v>0.4</v>
      </c>
      <c r="B57" t="s">
        <v>224</v>
      </c>
      <c r="L57" s="32"/>
      <c r="M57" s="32"/>
    </row>
    <row r="58" spans="1:22" x14ac:dyDescent="0.3">
      <c r="A58" s="247"/>
      <c r="B58" s="91" t="s">
        <v>101</v>
      </c>
      <c r="C58" s="91">
        <v>2021</v>
      </c>
      <c r="D58" s="92">
        <v>2022</v>
      </c>
      <c r="E58" s="91">
        <v>2023</v>
      </c>
      <c r="F58" s="92">
        <v>2024</v>
      </c>
      <c r="G58" s="91">
        <v>2025</v>
      </c>
      <c r="H58" s="92">
        <v>2026</v>
      </c>
      <c r="I58" s="91">
        <v>2027</v>
      </c>
      <c r="J58" s="92">
        <v>2028</v>
      </c>
      <c r="K58" s="91">
        <v>2029</v>
      </c>
      <c r="L58" s="92">
        <v>2030</v>
      </c>
      <c r="M58" s="91">
        <v>2031</v>
      </c>
      <c r="N58" s="92">
        <v>2032</v>
      </c>
      <c r="O58" s="91">
        <v>2033</v>
      </c>
      <c r="P58" s="92">
        <v>2034</v>
      </c>
      <c r="Q58" s="91">
        <v>2035</v>
      </c>
      <c r="R58" s="92">
        <v>2036</v>
      </c>
      <c r="S58" s="91">
        <v>2037</v>
      </c>
      <c r="T58" s="92">
        <v>2038</v>
      </c>
      <c r="U58" s="91">
        <v>2039</v>
      </c>
      <c r="V58" s="92">
        <v>2040</v>
      </c>
    </row>
    <row r="59" spans="1:22" x14ac:dyDescent="0.3">
      <c r="A59" s="247"/>
      <c r="B59" s="45" t="s">
        <v>58</v>
      </c>
      <c r="C59" s="93">
        <f>IFERROR(DTE_demand_forecast!C62*Settings!$K$45,"-")</f>
        <v>6143962.7216014247</v>
      </c>
      <c r="D59" s="93">
        <f>IFERROR(DTE_demand_forecast!D62*Settings!$K$45,"-")</f>
        <v>6295503.4760421291</v>
      </c>
      <c r="E59" s="93">
        <f>IFERROR(DTE_demand_forecast!E62*Settings!$K$45,"-")</f>
        <v>6444726.863206042</v>
      </c>
      <c r="F59" s="93">
        <f>IFERROR(DTE_demand_forecast!F62*Settings!$K$45,"-")</f>
        <v>6621393.0269701798</v>
      </c>
      <c r="G59" s="93">
        <f>IFERROR(DTE_demand_forecast!G62*Settings!$K$45,"-")</f>
        <v>6794126.1771925781</v>
      </c>
      <c r="H59" s="93">
        <f>IFERROR(DTE_demand_forecast!H62*Settings!$K$45,"-")</f>
        <v>6973517.4052053662</v>
      </c>
      <c r="I59" s="93">
        <f>IFERROR(DTE_demand_forecast!I62*Settings!$K$45,"-")</f>
        <v>7159763.9408600722</v>
      </c>
      <c r="J59" s="93">
        <f>IFERROR(DTE_demand_forecast!J62*Settings!$K$45,"-")</f>
        <v>7353068.2399711665</v>
      </c>
      <c r="K59" s="93">
        <f>IFERROR(DTE_demand_forecast!K62*Settings!$K$45,"-")</f>
        <v>7553638.1144626439</v>
      </c>
      <c r="L59" s="93">
        <f>IFERROR(DTE_demand_forecast!L62*Settings!$K$45,"-")</f>
        <v>7761686.8656300744</v>
      </c>
      <c r="M59" s="93">
        <f>IFERROR(DTE_demand_forecast!M62*Settings!$K$45,"-")</f>
        <v>11330268.213182515</v>
      </c>
      <c r="N59" s="93">
        <f>IFERROR(DTE_demand_forecast!N62*Settings!$K$45,"-")</f>
        <v>11438495.173539812</v>
      </c>
      <c r="O59" s="93">
        <f>IFERROR(DTE_demand_forecast!O62*Settings!$K$45,"-")</f>
        <v>11548886.673104255</v>
      </c>
      <c r="P59" s="93">
        <f>IFERROR(DTE_demand_forecast!P62*Settings!$K$45,"-")</f>
        <v>11661486.002659988</v>
      </c>
      <c r="Q59" s="93">
        <f>IFERROR(DTE_demand_forecast!Q62*Settings!$K$45,"-")</f>
        <v>11776337.318806835</v>
      </c>
      <c r="R59" s="93">
        <f>IFERROR(DTE_demand_forecast!R62*Settings!$K$45,"-")</f>
        <v>11893485.661276616</v>
      </c>
      <c r="S59" s="93">
        <f>IFERROR(DTE_demand_forecast!S62*Settings!$K$45,"-")</f>
        <v>12012976.970595798</v>
      </c>
      <c r="T59" s="93">
        <f>IFERROR(DTE_demand_forecast!T62*Settings!$K$45,"-")</f>
        <v>12134858.106101362</v>
      </c>
      <c r="U59" s="93">
        <f>IFERROR(DTE_demand_forecast!U62*Settings!$K$45,"-")</f>
        <v>12259176.864317033</v>
      </c>
      <c r="V59" s="93">
        <f>IFERROR(DTE_demand_forecast!V62*Settings!$K$45,"-")</f>
        <v>12385981.997697022</v>
      </c>
    </row>
    <row r="60" spans="1:22" x14ac:dyDescent="0.3">
      <c r="A60" s="247"/>
      <c r="B60" s="45" t="s">
        <v>56</v>
      </c>
      <c r="C60" s="93">
        <f>IFERROR(DTE_demand_forecast!C63*Settings!$K$45,"-")</f>
        <v>8300833.7264869334</v>
      </c>
      <c r="D60" s="93">
        <f>IFERROR(DTE_demand_forecast!D63*Settings!$K$45,"-")</f>
        <v>6539746.6338666128</v>
      </c>
      <c r="E60" s="93">
        <f>IFERROR(DTE_demand_forecast!E63*Settings!$K$45,"-")</f>
        <v>5588211.5594663043</v>
      </c>
      <c r="F60" s="93">
        <f>IFERROR(DTE_demand_forecast!F63*Settings!$K$45,"-")</f>
        <v>4132761.7146647642</v>
      </c>
      <c r="G60" s="93">
        <f>IFERROR(DTE_demand_forecast!G63*Settings!$K$45,"-")</f>
        <v>5017947.8519114368</v>
      </c>
      <c r="H60" s="93">
        <f>IFERROR(DTE_demand_forecast!H63*Settings!$K$45,"-")</f>
        <v>4777154.4196622735</v>
      </c>
      <c r="I60" s="93">
        <f>IFERROR(DTE_demand_forecast!I63*Settings!$K$45,"-")</f>
        <v>4588019.7656243918</v>
      </c>
      <c r="J60" s="93">
        <f>IFERROR(DTE_demand_forecast!J63*Settings!$K$45,"-")</f>
        <v>5305662.8304149611</v>
      </c>
      <c r="K60" s="93">
        <f>IFERROR(DTE_demand_forecast!K63*Settings!$K$45,"-")</f>
        <v>5545839.0983716603</v>
      </c>
      <c r="L60" s="93">
        <f>IFERROR(DTE_demand_forecast!L63*Settings!$K$45,"-")</f>
        <v>5793510.9773283266</v>
      </c>
      <c r="M60" s="93">
        <f>IFERROR(DTE_demand_forecast!M63*Settings!$K$45,"-")</f>
        <v>5908839.9261816265</v>
      </c>
      <c r="N60" s="93">
        <f>IFERROR(DTE_demand_forecast!N63*Settings!$K$45,"-")</f>
        <v>6026475.4540119916</v>
      </c>
      <c r="O60" s="93">
        <f>IFERROR(DTE_demand_forecast!O63*Settings!$K$45,"-")</f>
        <v>6146463.6923989654</v>
      </c>
      <c r="P60" s="93">
        <f>IFERROR(DTE_demand_forecast!P63*Settings!$K$45,"-")</f>
        <v>6268851.6955536772</v>
      </c>
      <c r="Q60" s="93">
        <f>IFERROR(DTE_demand_forecast!Q63*Settings!$K$45,"-")</f>
        <v>6393687.4587714849</v>
      </c>
      <c r="R60" s="93">
        <f>IFERROR(DTE_demand_forecast!R63*Settings!$K$45,"-")</f>
        <v>6521019.9372536456</v>
      </c>
      <c r="S60" s="93">
        <f>IFERROR(DTE_demand_forecast!S63*Settings!$K$45,"-")</f>
        <v>6650899.0653054528</v>
      </c>
      <c r="T60" s="93">
        <f>IFERROR(DTE_demand_forecast!T63*Settings!$K$45,"-")</f>
        <v>6783375.7759182956</v>
      </c>
      <c r="U60" s="93">
        <f>IFERROR(DTE_demand_forecast!U63*Settings!$K$45,"-")</f>
        <v>6918502.0207433943</v>
      </c>
      <c r="V60" s="93">
        <f>IFERROR(DTE_demand_forecast!V63*Settings!$K$45,"-")</f>
        <v>7056330.7904649945</v>
      </c>
    </row>
    <row r="61" spans="1:22" x14ac:dyDescent="0.3">
      <c r="A61" s="247"/>
      <c r="B61" s="45" t="s">
        <v>55</v>
      </c>
      <c r="C61" s="93">
        <f>IFERROR(DTE_demand_forecast!C64*Settings!$K$45,"-")</f>
        <v>132976.19567432735</v>
      </c>
      <c r="D61" s="93">
        <f>IFERROR(DTE_demand_forecast!D64*Settings!$K$45,"-")</f>
        <v>135092.18321889962</v>
      </c>
      <c r="E61" s="93">
        <f>IFERROR(DTE_demand_forecast!E64*Settings!$K$45,"-")</f>
        <v>156426.85072634451</v>
      </c>
      <c r="F61" s="93">
        <f>IFERROR(DTE_demand_forecast!F64*Settings!$K$45,"-")</f>
        <v>160037.58381089175</v>
      </c>
      <c r="G61" s="93">
        <f>IFERROR(DTE_demand_forecast!G64*Settings!$K$45,"-")</f>
        <v>163759.71185230266</v>
      </c>
      <c r="H61" s="93">
        <f>IFERROR(DTE_demand_forecast!H64*Settings!$K$45,"-")</f>
        <v>167596.246355618</v>
      </c>
      <c r="I61" s="93">
        <f>IFERROR(DTE_demand_forecast!I64*Settings!$K$45,"-")</f>
        <v>171550.2747280974</v>
      </c>
      <c r="J61" s="93">
        <f>IFERROR(DTE_demand_forecast!J64*Settings!$K$45,"-")</f>
        <v>175624.96211070596</v>
      </c>
      <c r="K61" s="93">
        <f>IFERROR(DTE_demand_forecast!K64*Settings!$K$45,"-")</f>
        <v>179823.55325250007</v>
      </c>
      <c r="L61" s="93">
        <f>IFERROR(DTE_demand_forecast!L64*Settings!$K$45,"-")</f>
        <v>184149.37442889396</v>
      </c>
      <c r="M61" s="93">
        <f>IFERROR(DTE_demand_forecast!M64*Settings!$K$45,"-")</f>
        <v>186355.54322885486</v>
      </c>
      <c r="N61" s="93">
        <f>IFERROR(DTE_demand_forecast!N64*Settings!$K$45,"-")</f>
        <v>188605.83540481495</v>
      </c>
      <c r="O61" s="93">
        <f>IFERROR(DTE_demand_forecast!O64*Settings!$K$45,"-")</f>
        <v>190901.13342429427</v>
      </c>
      <c r="P61" s="93">
        <f>IFERROR(DTE_demand_forecast!P64*Settings!$K$45,"-")</f>
        <v>193242.33740416318</v>
      </c>
      <c r="Q61" s="93">
        <f>IFERROR(DTE_demand_forecast!Q64*Settings!$K$45,"-")</f>
        <v>195630.36546362945</v>
      </c>
      <c r="R61" s="93">
        <f>IFERROR(DTE_demand_forecast!R64*Settings!$K$45,"-")</f>
        <v>198066.15408428499</v>
      </c>
      <c r="S61" s="93">
        <f>IFERROR(DTE_demand_forecast!S64*Settings!$K$45,"-")</f>
        <v>200550.65847735375</v>
      </c>
      <c r="T61" s="93">
        <f>IFERROR(DTE_demand_forecast!T64*Settings!$K$45,"-")</f>
        <v>203084.85295828382</v>
      </c>
      <c r="U61" s="93">
        <f>IFERROR(DTE_demand_forecast!U64*Settings!$K$45,"-")</f>
        <v>205669.73132883251</v>
      </c>
      <c r="V61" s="93">
        <f>IFERROR(DTE_demand_forecast!V64*Settings!$K$45,"-")</f>
        <v>208306.30726679217</v>
      </c>
    </row>
    <row r="62" spans="1:22" x14ac:dyDescent="0.3">
      <c r="A62" s="247"/>
      <c r="B62" s="45" t="s">
        <v>99</v>
      </c>
      <c r="C62" s="93">
        <f>IFERROR(DTE_demand_forecast!C65*Settings!$K$45,"-")</f>
        <v>0</v>
      </c>
      <c r="D62" s="93">
        <f>IFERROR(DTE_demand_forecast!D65*Settings!$K$45,"-")</f>
        <v>0</v>
      </c>
      <c r="E62" s="93">
        <f>IFERROR(DTE_demand_forecast!E65*Settings!$K$45,"-")</f>
        <v>0</v>
      </c>
      <c r="F62" s="93">
        <f>IFERROR(DTE_demand_forecast!F65*Settings!$K$45,"-")</f>
        <v>0</v>
      </c>
      <c r="G62" s="93">
        <f>IFERROR(DTE_demand_forecast!G65*Settings!$K$45,"-")</f>
        <v>0</v>
      </c>
      <c r="H62" s="93">
        <f>IFERROR(DTE_demand_forecast!H65*Settings!$K$45,"-")</f>
        <v>0</v>
      </c>
      <c r="I62" s="93">
        <f>IFERROR(DTE_demand_forecast!I65*Settings!$K$45,"-")</f>
        <v>0</v>
      </c>
      <c r="J62" s="93">
        <f>IFERROR(DTE_demand_forecast!J65*Settings!$K$45,"-")</f>
        <v>0</v>
      </c>
      <c r="K62" s="93">
        <f>IFERROR(DTE_demand_forecast!K65*Settings!$K$45,"-")</f>
        <v>0</v>
      </c>
      <c r="L62" s="93">
        <f>IFERROR(DTE_demand_forecast!L65*Settings!$K$45,"-")</f>
        <v>0</v>
      </c>
      <c r="M62" s="93">
        <f>IFERROR(DTE_demand_forecast!M65*Settings!$K$45,"-")</f>
        <v>0</v>
      </c>
      <c r="N62" s="93">
        <f>IFERROR(DTE_demand_forecast!N65*Settings!$K$45,"-")</f>
        <v>0</v>
      </c>
      <c r="O62" s="93">
        <f>IFERROR(DTE_demand_forecast!O65*Settings!$K$45,"-")</f>
        <v>0</v>
      </c>
      <c r="P62" s="93">
        <f>IFERROR(DTE_demand_forecast!P65*Settings!$K$45,"-")</f>
        <v>0</v>
      </c>
      <c r="Q62" s="93">
        <f>IFERROR(DTE_demand_forecast!Q65*Settings!$K$45,"-")</f>
        <v>0</v>
      </c>
      <c r="R62" s="93">
        <f>IFERROR(DTE_demand_forecast!R65*Settings!$K$45,"-")</f>
        <v>0</v>
      </c>
      <c r="S62" s="93">
        <f>IFERROR(DTE_demand_forecast!S65*Settings!$K$45,"-")</f>
        <v>0</v>
      </c>
      <c r="T62" s="93">
        <f>IFERROR(DTE_demand_forecast!T65*Settings!$K$45,"-")</f>
        <v>0</v>
      </c>
      <c r="U62" s="93">
        <f>IFERROR(DTE_demand_forecast!U65*Settings!$K$45,"-")</f>
        <v>0</v>
      </c>
      <c r="V62" s="93">
        <f>IFERROR(DTE_demand_forecast!V65*Settings!$K$45,"-")</f>
        <v>0</v>
      </c>
    </row>
    <row r="63" spans="1:22" x14ac:dyDescent="0.3">
      <c r="A63" s="247"/>
      <c r="B63" s="45" t="s">
        <v>59</v>
      </c>
      <c r="C63" s="93">
        <f>IFERROR(DTE_demand_forecast!C66*Settings!$K$45,"-")</f>
        <v>0</v>
      </c>
      <c r="D63" s="93">
        <f>IFERROR(DTE_demand_forecast!D66*Settings!$K$45,"-")</f>
        <v>0</v>
      </c>
      <c r="E63" s="93">
        <f>IFERROR(DTE_demand_forecast!E66*Settings!$K$45,"-")</f>
        <v>0</v>
      </c>
      <c r="F63" s="93">
        <f>IFERROR(DTE_demand_forecast!F66*Settings!$K$45,"-")</f>
        <v>0</v>
      </c>
      <c r="G63" s="93">
        <f>IFERROR(DTE_demand_forecast!G66*Settings!$K$45,"-")</f>
        <v>0</v>
      </c>
      <c r="H63" s="93">
        <f>IFERROR(DTE_demand_forecast!H66*Settings!$K$45,"-")</f>
        <v>0</v>
      </c>
      <c r="I63" s="93">
        <f>IFERROR(DTE_demand_forecast!I66*Settings!$K$45,"-")</f>
        <v>0</v>
      </c>
      <c r="J63" s="93">
        <f>IFERROR(DTE_demand_forecast!J66*Settings!$K$45,"-")</f>
        <v>0</v>
      </c>
      <c r="K63" s="93">
        <f>IFERROR(DTE_demand_forecast!K66*Settings!$K$45,"-")</f>
        <v>0</v>
      </c>
      <c r="L63" s="93">
        <f>IFERROR(DTE_demand_forecast!L66*Settings!$K$45,"-")</f>
        <v>0</v>
      </c>
      <c r="M63" s="93">
        <f>IFERROR(DTE_demand_forecast!M66*Settings!$K$45,"-")</f>
        <v>0</v>
      </c>
      <c r="N63" s="93">
        <f>IFERROR(DTE_demand_forecast!N66*Settings!$K$45,"-")</f>
        <v>0</v>
      </c>
      <c r="O63" s="93">
        <f>IFERROR(DTE_demand_forecast!O66*Settings!$K$45,"-")</f>
        <v>0</v>
      </c>
      <c r="P63" s="93">
        <f>IFERROR(DTE_demand_forecast!P66*Settings!$K$45,"-")</f>
        <v>0</v>
      </c>
      <c r="Q63" s="93">
        <f>IFERROR(DTE_demand_forecast!Q66*Settings!$K$45,"-")</f>
        <v>0</v>
      </c>
      <c r="R63" s="93">
        <f>IFERROR(DTE_demand_forecast!R66*Settings!$K$45,"-")</f>
        <v>0</v>
      </c>
      <c r="S63" s="93">
        <f>IFERROR(DTE_demand_forecast!S66*Settings!$K$45,"-")</f>
        <v>0</v>
      </c>
      <c r="T63" s="93">
        <f>IFERROR(DTE_demand_forecast!T66*Settings!$K$45,"-")</f>
        <v>0</v>
      </c>
      <c r="U63" s="93">
        <f>IFERROR(DTE_demand_forecast!U66*Settings!$K$45,"-")</f>
        <v>0</v>
      </c>
      <c r="V63" s="93">
        <f>IFERROR(DTE_demand_forecast!V66*Settings!$K$45,"-")</f>
        <v>0</v>
      </c>
    </row>
    <row r="64" spans="1:22" x14ac:dyDescent="0.3">
      <c r="A64" s="247"/>
      <c r="B64" s="45" t="s">
        <v>100</v>
      </c>
      <c r="C64" s="93">
        <f>IFERROR(DTE_demand_forecast!C67*Settings!$K$45,"-")</f>
        <v>0</v>
      </c>
      <c r="D64" s="93">
        <f>IFERROR(DTE_demand_forecast!D67*Settings!$K$45,"-")</f>
        <v>0</v>
      </c>
      <c r="E64" s="93">
        <f>IFERROR(DTE_demand_forecast!E67*Settings!$K$45,"-")</f>
        <v>0</v>
      </c>
      <c r="F64" s="93">
        <f>IFERROR(DTE_demand_forecast!F67*Settings!$K$45,"-")</f>
        <v>0</v>
      </c>
      <c r="G64" s="93">
        <f>IFERROR(DTE_demand_forecast!G67*Settings!$K$45,"-")</f>
        <v>0</v>
      </c>
      <c r="H64" s="93">
        <f>IFERROR(DTE_demand_forecast!H67*Settings!$K$45,"-")</f>
        <v>0</v>
      </c>
      <c r="I64" s="93">
        <f>IFERROR(DTE_demand_forecast!I67*Settings!$K$45,"-")</f>
        <v>0</v>
      </c>
      <c r="J64" s="93">
        <f>IFERROR(DTE_demand_forecast!J67*Settings!$K$45,"-")</f>
        <v>0</v>
      </c>
      <c r="K64" s="93">
        <f>IFERROR(DTE_demand_forecast!K67*Settings!$K$45,"-")</f>
        <v>0</v>
      </c>
      <c r="L64" s="93">
        <f>IFERROR(DTE_demand_forecast!L67*Settings!$K$45,"-")</f>
        <v>0</v>
      </c>
      <c r="M64" s="93">
        <f>IFERROR(DTE_demand_forecast!M67*Settings!$K$45,"-")</f>
        <v>0</v>
      </c>
      <c r="N64" s="93">
        <f>IFERROR(DTE_demand_forecast!N67*Settings!$K$45,"-")</f>
        <v>0</v>
      </c>
      <c r="O64" s="93">
        <f>IFERROR(DTE_demand_forecast!O67*Settings!$K$45,"-")</f>
        <v>0</v>
      </c>
      <c r="P64" s="93">
        <f>IFERROR(DTE_demand_forecast!P67*Settings!$K$45,"-")</f>
        <v>0</v>
      </c>
      <c r="Q64" s="93">
        <f>IFERROR(DTE_demand_forecast!Q67*Settings!$K$45,"-")</f>
        <v>0</v>
      </c>
      <c r="R64" s="93">
        <f>IFERROR(DTE_demand_forecast!R67*Settings!$K$45,"-")</f>
        <v>0</v>
      </c>
      <c r="S64" s="93">
        <f>IFERROR(DTE_demand_forecast!S67*Settings!$K$45,"-")</f>
        <v>0</v>
      </c>
      <c r="T64" s="93">
        <f>IFERROR(DTE_demand_forecast!T67*Settings!$K$45,"-")</f>
        <v>0</v>
      </c>
      <c r="U64" s="93">
        <f>IFERROR(DTE_demand_forecast!U67*Settings!$K$45,"-")</f>
        <v>0</v>
      </c>
      <c r="V64" s="93">
        <f>IFERROR(DTE_demand_forecast!V67*Settings!$K$45,"-")</f>
        <v>0</v>
      </c>
    </row>
    <row r="65" spans="1:22" x14ac:dyDescent="0.3">
      <c r="A65" s="247"/>
      <c r="B65" s="45" t="s">
        <v>57</v>
      </c>
      <c r="C65" s="93">
        <f>IFERROR(DTE_demand_forecast!C68*Settings!$K$45,"-")</f>
        <v>12702.086211389071</v>
      </c>
      <c r="D65" s="93">
        <f>IFERROR(DTE_demand_forecast!D68*Settings!$K$45,"-")</f>
        <v>15577.756205715412</v>
      </c>
      <c r="E65" s="93">
        <f>IFERROR(DTE_demand_forecast!E68*Settings!$K$45,"-")</f>
        <v>16478.577239405837</v>
      </c>
      <c r="F65" s="93">
        <f>IFERROR(DTE_demand_forecast!F68*Settings!$K$45,"-")</f>
        <v>18024.13207107507</v>
      </c>
      <c r="G65" s="93">
        <f>IFERROR(DTE_demand_forecast!G68*Settings!$K$45,"-")</f>
        <v>25902.389470801019</v>
      </c>
      <c r="H65" s="93">
        <f>IFERROR(DTE_demand_forecast!H68*Settings!$K$45,"-")</f>
        <v>27544.980644024607</v>
      </c>
      <c r="I65" s="93">
        <f>IFERROR(DTE_demand_forecast!I68*Settings!$K$45,"-")</f>
        <v>29247.889919346901</v>
      </c>
      <c r="J65" s="93">
        <f>IFERROR(DTE_demand_forecast!J68*Settings!$K$45,"-")</f>
        <v>31012.872984382546</v>
      </c>
      <c r="K65" s="93">
        <f>IFERROR(DTE_demand_forecast!K68*Settings!$K$45,"-")</f>
        <v>32841.731627009962</v>
      </c>
      <c r="L65" s="93">
        <f>IFERROR(DTE_demand_forecast!L68*Settings!$K$45,"-")</f>
        <v>34736.314877106801</v>
      </c>
      <c r="M65" s="93">
        <f>IFERROR(DTE_demand_forecast!M68*Settings!$K$45,"-")</f>
        <v>35182.270626744983</v>
      </c>
      <c r="N65" s="93">
        <f>IFERROR(DTE_demand_forecast!N68*Settings!$K$45,"-")</f>
        <v>35637.145491375923</v>
      </c>
      <c r="O65" s="93">
        <f>IFERROR(DTE_demand_forecast!O68*Settings!$K$45,"-")</f>
        <v>36101.117853299489</v>
      </c>
      <c r="P65" s="93">
        <f>IFERROR(DTE_demand_forecast!P68*Settings!$K$45,"-")</f>
        <v>36574.369662461519</v>
      </c>
      <c r="Q65" s="93">
        <f>IFERROR(DTE_demand_forecast!Q68*Settings!$K$45,"-")</f>
        <v>37057.086507806795</v>
      </c>
      <c r="R65" s="93">
        <f>IFERROR(DTE_demand_forecast!R68*Settings!$K$45,"-")</f>
        <v>37549.45769005896</v>
      </c>
      <c r="S65" s="93">
        <f>IFERROR(DTE_demand_forecast!S68*Settings!$K$45,"-")</f>
        <v>38051.676295956189</v>
      </c>
      <c r="T65" s="93">
        <f>IFERROR(DTE_demand_forecast!T68*Settings!$K$45,"-")</f>
        <v>38563.939273971358</v>
      </c>
      <c r="U65" s="93">
        <f>IFERROR(DTE_demand_forecast!U68*Settings!$K$45,"-")</f>
        <v>39086.44751154683</v>
      </c>
      <c r="V65" s="93">
        <f>IFERROR(DTE_demand_forecast!V68*Settings!$K$45,"-")</f>
        <v>39619.405913873808</v>
      </c>
    </row>
    <row r="66" spans="1:22" x14ac:dyDescent="0.3">
      <c r="A66" s="247"/>
      <c r="B66" s="45" t="s">
        <v>60</v>
      </c>
      <c r="C66" s="93">
        <f>IFERROR(DTE_demand_forecast!C69*Settings!$K$45,"-")</f>
        <v>937755.7510548</v>
      </c>
      <c r="D66" s="93">
        <f>IFERROR(DTE_demand_forecast!D69*Settings!$K$45,"-")</f>
        <v>1885702.1408897536</v>
      </c>
      <c r="E66" s="93">
        <f>IFERROR(DTE_demand_forecast!E69*Settings!$K$45,"-")</f>
        <v>2067717.7930673701</v>
      </c>
      <c r="F66" s="93">
        <f>IFERROR(DTE_demand_forecast!F69*Settings!$K$45,"-")</f>
        <v>2257211.3890406718</v>
      </c>
      <c r="G66" s="93">
        <f>IFERROR(DTE_demand_forecast!G69*Settings!$K$45,"-")</f>
        <v>2453703.9284486962</v>
      </c>
      <c r="H66" s="93">
        <f>IFERROR(DTE_demand_forecast!H69*Settings!$K$45,"-")</f>
        <v>3497241.6252349722</v>
      </c>
      <c r="I66" s="93">
        <f>IFERROR(DTE_demand_forecast!I69*Settings!$K$45,"-")</f>
        <v>3725522.727668426</v>
      </c>
      <c r="J66" s="93">
        <f>IFERROR(DTE_demand_forecast!J69*Settings!$K$45,"-")</f>
        <v>3961844.7763965502</v>
      </c>
      <c r="K66" s="93">
        <f>IFERROR(DTE_demand_forecast!K69*Settings!$K$45,"-")</f>
        <v>4206438.0968301604</v>
      </c>
      <c r="L66" s="93">
        <f>IFERROR(DTE_demand_forecast!L69*Settings!$K$45,"-")</f>
        <v>4459539.0110179828</v>
      </c>
      <c r="M66" s="93">
        <f>IFERROR(DTE_demand_forecast!M69*Settings!$K$45,"-")</f>
        <v>4533299.8488670047</v>
      </c>
      <c r="N66" s="93">
        <f>IFERROR(DTE_demand_forecast!N69*Settings!$K$45,"-")</f>
        <v>4608535.9034730075</v>
      </c>
      <c r="O66" s="93">
        <f>IFERROR(DTE_demand_forecast!O69*Settings!$K$45,"-")</f>
        <v>4685276.6791711319</v>
      </c>
      <c r="P66" s="93">
        <f>IFERROR(DTE_demand_forecast!P69*Settings!$K$45,"-")</f>
        <v>4763552.2703832164</v>
      </c>
      <c r="Q66" s="93">
        <f>IFERROR(DTE_demand_forecast!Q69*Settings!$K$45,"-")</f>
        <v>4843393.3734195447</v>
      </c>
      <c r="R66" s="93">
        <f>IFERROR(DTE_demand_forecast!R69*Settings!$K$45,"-")</f>
        <v>4924831.2985165967</v>
      </c>
      <c r="S66" s="93">
        <f>IFERROR(DTE_demand_forecast!S69*Settings!$K$45,"-")</f>
        <v>5007897.9821155919</v>
      </c>
      <c r="T66" s="93">
        <f>IFERROR(DTE_demand_forecast!T69*Settings!$K$45,"-")</f>
        <v>5092625.9993865676</v>
      </c>
      <c r="U66" s="93">
        <f>IFERROR(DTE_demand_forecast!U69*Settings!$K$45,"-")</f>
        <v>5179048.5770029612</v>
      </c>
      <c r="V66" s="93">
        <f>IFERROR(DTE_demand_forecast!V69*Settings!$K$45,"-")</f>
        <v>5267199.6061716825</v>
      </c>
    </row>
    <row r="67" spans="1:22" x14ac:dyDescent="0.3">
      <c r="A67" s="247"/>
      <c r="B67" s="46" t="s">
        <v>103</v>
      </c>
      <c r="C67" s="154">
        <f t="shared" ref="C67:V67" si="3">SUM(C59:C66)</f>
        <v>15528230.481028875</v>
      </c>
      <c r="D67" s="154">
        <f t="shared" si="3"/>
        <v>14871622.190223109</v>
      </c>
      <c r="E67" s="154">
        <f t="shared" si="3"/>
        <v>14273561.643705465</v>
      </c>
      <c r="F67" s="154">
        <f t="shared" si="3"/>
        <v>13189427.846557584</v>
      </c>
      <c r="G67" s="154">
        <f t="shared" si="3"/>
        <v>14455440.058875814</v>
      </c>
      <c r="H67" s="154">
        <f t="shared" si="3"/>
        <v>15443054.677102255</v>
      </c>
      <c r="I67" s="154">
        <f t="shared" si="3"/>
        <v>15674104.598800331</v>
      </c>
      <c r="J67" s="154">
        <f t="shared" si="3"/>
        <v>16827213.681877766</v>
      </c>
      <c r="K67" s="154">
        <f t="shared" si="3"/>
        <v>17518580.594543975</v>
      </c>
      <c r="L67" s="154">
        <f t="shared" si="3"/>
        <v>18233622.543282386</v>
      </c>
      <c r="M67" s="154">
        <f t="shared" si="3"/>
        <v>21993945.802086748</v>
      </c>
      <c r="N67" s="154">
        <f t="shared" si="3"/>
        <v>22297749.511921</v>
      </c>
      <c r="O67" s="154">
        <f t="shared" si="3"/>
        <v>22607629.295951948</v>
      </c>
      <c r="P67" s="154">
        <f t="shared" si="3"/>
        <v>22923706.675663505</v>
      </c>
      <c r="Q67" s="154">
        <f t="shared" si="3"/>
        <v>23246105.602969304</v>
      </c>
      <c r="R67" s="154">
        <f t="shared" si="3"/>
        <v>23574952.508821204</v>
      </c>
      <c r="S67" s="154">
        <f t="shared" si="3"/>
        <v>23910376.352790151</v>
      </c>
      <c r="T67" s="154">
        <f t="shared" si="3"/>
        <v>24252508.673638482</v>
      </c>
      <c r="U67" s="154">
        <f t="shared" si="3"/>
        <v>24601483.640903771</v>
      </c>
      <c r="V67" s="154">
        <f t="shared" si="3"/>
        <v>24957438.107514363</v>
      </c>
    </row>
    <row r="68" spans="1:22" x14ac:dyDescent="0.3">
      <c r="A68" s="247"/>
      <c r="B68" s="155"/>
      <c r="C68" s="156"/>
      <c r="D68" s="156"/>
      <c r="E68" s="156"/>
      <c r="F68" s="156"/>
      <c r="G68" s="156"/>
      <c r="H68" s="156"/>
      <c r="I68" s="156"/>
      <c r="J68" s="156"/>
      <c r="K68" s="156"/>
      <c r="L68" s="156"/>
      <c r="M68" s="156"/>
      <c r="N68" s="156"/>
      <c r="O68" s="156"/>
      <c r="P68" s="156"/>
      <c r="Q68" s="156"/>
      <c r="R68" s="156"/>
      <c r="S68" s="156"/>
      <c r="T68" s="156"/>
      <c r="U68" s="156"/>
      <c r="V68" s="156"/>
    </row>
    <row r="69" spans="1:22" x14ac:dyDescent="0.3">
      <c r="A69" s="247"/>
      <c r="B69" s="155"/>
      <c r="C69" s="156"/>
      <c r="D69" s="156"/>
      <c r="E69" s="156"/>
      <c r="F69" s="156"/>
      <c r="G69" s="156"/>
      <c r="H69" s="156"/>
      <c r="I69" s="156"/>
      <c r="J69" s="156"/>
      <c r="K69" s="156"/>
      <c r="L69" s="156"/>
      <c r="M69" s="156"/>
      <c r="N69" s="156"/>
      <c r="O69" s="156"/>
      <c r="P69" s="156"/>
      <c r="Q69" s="156"/>
      <c r="R69" s="156"/>
      <c r="S69" s="156"/>
      <c r="T69" s="156"/>
      <c r="U69" s="156"/>
      <c r="V69" s="156"/>
    </row>
    <row r="70" spans="1:22" x14ac:dyDescent="0.3">
      <c r="A70" s="247"/>
      <c r="B70" s="155"/>
      <c r="C70" s="156"/>
      <c r="D70" s="156"/>
      <c r="E70" s="156"/>
      <c r="F70" s="156"/>
      <c r="G70" s="156"/>
      <c r="H70" s="156"/>
      <c r="I70" s="156"/>
      <c r="J70" s="156"/>
      <c r="K70" s="156"/>
      <c r="L70" s="156"/>
      <c r="M70" s="156"/>
      <c r="N70" s="156"/>
      <c r="O70" s="156"/>
      <c r="P70" s="156"/>
      <c r="Q70" s="156"/>
      <c r="R70" s="156"/>
      <c r="S70" s="156"/>
      <c r="T70" s="156"/>
      <c r="U70" s="156"/>
      <c r="V70" s="156"/>
    </row>
    <row r="71" spans="1:22" x14ac:dyDescent="0.3">
      <c r="A71" s="247"/>
      <c r="B71" s="155"/>
      <c r="C71" s="156"/>
      <c r="D71" s="156"/>
      <c r="E71" s="156"/>
      <c r="F71" s="156"/>
      <c r="G71" s="156"/>
      <c r="H71" s="156"/>
      <c r="I71" s="156"/>
      <c r="J71" s="156"/>
      <c r="K71" s="156"/>
      <c r="L71" s="156"/>
      <c r="M71" s="156"/>
      <c r="N71" s="156"/>
      <c r="O71" s="156"/>
      <c r="P71" s="156"/>
      <c r="Q71" s="156"/>
      <c r="R71" s="156"/>
      <c r="S71" s="156"/>
      <c r="T71" s="156"/>
      <c r="U71" s="156"/>
      <c r="V71" s="156"/>
    </row>
    <row r="72" spans="1:22" x14ac:dyDescent="0.3">
      <c r="A72" s="247"/>
      <c r="B72" s="155"/>
      <c r="C72" s="156"/>
      <c r="D72" s="156"/>
      <c r="E72" s="156"/>
      <c r="F72" s="156"/>
      <c r="G72" s="156"/>
      <c r="H72" s="156"/>
      <c r="I72" s="156"/>
      <c r="J72" s="156"/>
      <c r="K72" s="156"/>
      <c r="L72" s="156"/>
      <c r="M72" s="156"/>
      <c r="N72" s="156"/>
      <c r="O72" s="156"/>
      <c r="P72" s="156"/>
      <c r="Q72" s="156"/>
      <c r="R72" s="156"/>
      <c r="S72" s="156"/>
      <c r="T72" s="156"/>
      <c r="U72" s="156"/>
      <c r="V72" s="156"/>
    </row>
    <row r="73" spans="1:22" x14ac:dyDescent="0.3">
      <c r="A73" s="247"/>
    </row>
    <row r="74" spans="1:22" x14ac:dyDescent="0.3">
      <c r="A74" s="247"/>
    </row>
    <row r="75" spans="1:22" x14ac:dyDescent="0.3">
      <c r="A75" s="247"/>
      <c r="B75" t="s">
        <v>225</v>
      </c>
      <c r="L75" s="32"/>
      <c r="M75" s="32"/>
    </row>
    <row r="76" spans="1:22" x14ac:dyDescent="0.3">
      <c r="A76" s="247"/>
      <c r="B76" s="91" t="s">
        <v>101</v>
      </c>
      <c r="C76" s="91">
        <v>2021</v>
      </c>
      <c r="D76" s="92">
        <v>2022</v>
      </c>
      <c r="E76" s="91">
        <v>2023</v>
      </c>
      <c r="F76" s="92">
        <v>2024</v>
      </c>
      <c r="G76" s="91">
        <v>2025</v>
      </c>
      <c r="H76" s="92">
        <v>2026</v>
      </c>
      <c r="I76" s="91">
        <v>2027</v>
      </c>
      <c r="J76" s="92">
        <v>2028</v>
      </c>
      <c r="K76" s="91">
        <v>2029</v>
      </c>
      <c r="L76" s="92">
        <v>2030</v>
      </c>
      <c r="M76" s="91">
        <v>2031</v>
      </c>
      <c r="N76" s="92">
        <v>2032</v>
      </c>
      <c r="O76" s="91">
        <v>2033</v>
      </c>
      <c r="P76" s="92">
        <v>2034</v>
      </c>
      <c r="Q76" s="91">
        <v>2035</v>
      </c>
      <c r="R76" s="92">
        <v>2036</v>
      </c>
      <c r="S76" s="91">
        <v>2037</v>
      </c>
      <c r="T76" s="92">
        <v>2038</v>
      </c>
      <c r="U76" s="91">
        <v>2039</v>
      </c>
      <c r="V76" s="92">
        <v>2040</v>
      </c>
    </row>
    <row r="77" spans="1:22" x14ac:dyDescent="0.3">
      <c r="A77" s="247"/>
      <c r="B77" s="45" t="s">
        <v>58</v>
      </c>
      <c r="C77" s="93">
        <f>IFERROR(DTE_demand_forecast!C141*Settings!$K$45,"-")</f>
        <v>6439908.7313673068</v>
      </c>
      <c r="D77" s="93">
        <f>IFERROR(DTE_demand_forecast!D141*Settings!$K$45,"-")</f>
        <v>6899233.3359645279</v>
      </c>
      <c r="E77" s="93">
        <f>IFERROR(DTE_demand_forecast!E141*Settings!$K$45,"-")</f>
        <v>7368433.5488873133</v>
      </c>
      <c r="F77" s="93">
        <f>IFERROR(DTE_demand_forecast!F141*Settings!$K$45,"-")</f>
        <v>7877634.1194967097</v>
      </c>
      <c r="G77" s="93">
        <f>IFERROR(DTE_demand_forecast!G141*Settings!$K$45,"-")</f>
        <v>8395833.5701639038</v>
      </c>
      <c r="H77" s="93">
        <f>IFERROR(DTE_demand_forecast!H141*Settings!$K$45,"-")</f>
        <v>8934007.254202269</v>
      </c>
      <c r="I77" s="93">
        <f>IFERROR(DTE_demand_forecast!I141*Settings!$K$45,"-")</f>
        <v>9492746.8611663878</v>
      </c>
      <c r="J77" s="93">
        <f>IFERROR(DTE_demand_forecast!J141*Settings!$K$45,"-")</f>
        <v>10072659.758499669</v>
      </c>
      <c r="K77" s="93">
        <f>IFERROR(DTE_demand_forecast!K141*Settings!$K$45,"-")</f>
        <v>10674369.381974101</v>
      </c>
      <c r="L77" s="93">
        <f>IFERROR(DTE_demand_forecast!L141*Settings!$K$45,"-")</f>
        <v>11298515.635476394</v>
      </c>
      <c r="M77" s="93">
        <f>IFERROR(DTE_demand_forecast!M141*Settings!$K$45,"-")</f>
        <v>14937833.558425762</v>
      </c>
      <c r="N77" s="93">
        <f>IFERROR(DTE_demand_forecast!N141*Settings!$K$45,"-")</f>
        <v>15118211.825687921</v>
      </c>
      <c r="O77" s="93">
        <f>IFERROR(DTE_demand_forecast!O141*Settings!$K$45,"-")</f>
        <v>15302197.65829533</v>
      </c>
      <c r="P77" s="93">
        <f>IFERROR(DTE_demand_forecast!P141*Settings!$K$45,"-")</f>
        <v>15489863.207554882</v>
      </c>
      <c r="Q77" s="93">
        <f>IFERROR(DTE_demand_forecast!Q141*Settings!$K$45,"-")</f>
        <v>15681282.067799628</v>
      </c>
      <c r="R77" s="93">
        <f>IFERROR(DTE_demand_forecast!R141*Settings!$K$45,"-")</f>
        <v>15876529.305249264</v>
      </c>
      <c r="S77" s="93">
        <f>IFERROR(DTE_demand_forecast!S141*Settings!$K$45,"-")</f>
        <v>16075681.487447899</v>
      </c>
      <c r="T77" s="93">
        <f>IFERROR(DTE_demand_forecast!T141*Settings!$K$45,"-")</f>
        <v>16278816.713290503</v>
      </c>
      <c r="U77" s="93">
        <f>IFERROR(DTE_demand_forecast!U141*Settings!$K$45,"-")</f>
        <v>16486014.643649962</v>
      </c>
      <c r="V77" s="93">
        <f>IFERROR(DTE_demand_forecast!V141*Settings!$K$45,"-")</f>
        <v>16697356.532616608</v>
      </c>
    </row>
    <row r="78" spans="1:22" x14ac:dyDescent="0.3">
      <c r="A78" s="247"/>
      <c r="B78" s="45" t="s">
        <v>56</v>
      </c>
      <c r="C78" s="93">
        <f>IFERROR(DTE_demand_forecast!C142*Settings!$K$45,"-")</f>
        <v>8483376.8763980642</v>
      </c>
      <c r="D78" s="93">
        <f>IFERROR(DTE_demand_forecast!D142*Settings!$K$45,"-")</f>
        <v>6893469.289488514</v>
      </c>
      <c r="E78" s="93">
        <f>IFERROR(DTE_demand_forecast!E142*Settings!$K$45,"-")</f>
        <v>6056989.1492574541</v>
      </c>
      <c r="F78" s="93">
        <f>IFERROR(DTE_demand_forecast!F142*Settings!$K$45,"-")</f>
        <v>4913019.28509787</v>
      </c>
      <c r="G78" s="93">
        <f>IFERROR(DTE_demand_forecast!G142*Settings!$K$45,"-")</f>
        <v>6012776.2542136479</v>
      </c>
      <c r="H78" s="93">
        <f>IFERROR(DTE_demand_forecast!H142*Settings!$K$45,"-")</f>
        <v>5994824.38408018</v>
      </c>
      <c r="I78" s="93">
        <f>IFERROR(DTE_demand_forecast!I142*Settings!$K$45,"-")</f>
        <v>6037047.0232817</v>
      </c>
      <c r="J78" s="93">
        <f>IFERROR(DTE_demand_forecast!J142*Settings!$K$45,"-")</f>
        <v>6994814.6050554793</v>
      </c>
      <c r="K78" s="93">
        <f>IFERROR(DTE_demand_forecast!K142*Settings!$K$45,"-")</f>
        <v>7484140.7597716572</v>
      </c>
      <c r="L78" s="93">
        <f>IFERROR(DTE_demand_forecast!L142*Settings!$K$45,"-")</f>
        <v>7990252.8602483226</v>
      </c>
      <c r="M78" s="93">
        <f>IFERROR(DTE_demand_forecast!M142*Settings!$K$45,"-")</f>
        <v>8149516.6467600213</v>
      </c>
      <c r="N78" s="93">
        <f>IFERROR(DTE_demand_forecast!N142*Settings!$K$45,"-")</f>
        <v>8311965.7090019537</v>
      </c>
      <c r="O78" s="93">
        <f>IFERROR(DTE_demand_forecast!O142*Settings!$K$45,"-")</f>
        <v>8477663.7524887268</v>
      </c>
      <c r="P78" s="93">
        <f>IFERROR(DTE_demand_forecast!P142*Settings!$K$45,"-")</f>
        <v>8646675.756845234</v>
      </c>
      <c r="Q78" s="93">
        <f>IFERROR(DTE_demand_forecast!Q142*Settings!$K$45,"-")</f>
        <v>8819068.0012888741</v>
      </c>
      <c r="R78" s="93">
        <f>IFERROR(DTE_demand_forecast!R142*Settings!$K$45,"-")</f>
        <v>8994908.090621382</v>
      </c>
      <c r="S78" s="93">
        <f>IFERROR(DTE_demand_forecast!S142*Settings!$K$45,"-")</f>
        <v>9174264.9817405436</v>
      </c>
      <c r="T78" s="93">
        <f>IFERROR(DTE_demand_forecast!T142*Settings!$K$45,"-")</f>
        <v>9357209.0106820893</v>
      </c>
      <c r="U78" s="93">
        <f>IFERROR(DTE_demand_forecast!U142*Settings!$K$45,"-")</f>
        <v>9543811.920202462</v>
      </c>
      <c r="V78" s="93">
        <f>IFERROR(DTE_demand_forecast!V142*Settings!$K$45,"-")</f>
        <v>9734146.8879132457</v>
      </c>
    </row>
    <row r="79" spans="1:22" x14ac:dyDescent="0.3">
      <c r="A79" s="247"/>
      <c r="B79" s="45" t="s">
        <v>55</v>
      </c>
      <c r="C79" s="93">
        <f>IFERROR(DTE_demand_forecast!C143*Settings!$K$45,"-")</f>
        <v>138514.26575664108</v>
      </c>
      <c r="D79" s="93">
        <f>IFERROR(DTE_demand_forecast!D143*Settings!$K$45,"-")</f>
        <v>146389.8461868196</v>
      </c>
      <c r="E79" s="93">
        <f>IFERROR(DTE_demand_forecast!E143*Settings!$K$45,"-")</f>
        <v>173712.27506726212</v>
      </c>
      <c r="F79" s="93">
        <f>IFERROR(DTE_demand_forecast!F143*Settings!$K$45,"-")</f>
        <v>183545.7609145396</v>
      </c>
      <c r="G79" s="93">
        <f>IFERROR(DTE_demand_forecast!G143*Settings!$K$45,"-")</f>
        <v>193732.6376594537</v>
      </c>
      <c r="H79" s="93">
        <f>IFERROR(DTE_demand_forecast!H143*Settings!$K$45,"-")</f>
        <v>204283.10754357089</v>
      </c>
      <c r="I79" s="93">
        <f>IFERROR(DTE_demand_forecast!I143*Settings!$K$45,"-")</f>
        <v>215207.63954176131</v>
      </c>
      <c r="J79" s="93">
        <f>IFERROR(DTE_demand_forecast!J143*Settings!$K$45,"-")</f>
        <v>226516.97595063422</v>
      </c>
      <c r="K79" s="93">
        <f>IFERROR(DTE_demand_forecast!K143*Settings!$K$45,"-")</f>
        <v>238222.13913381772</v>
      </c>
      <c r="L79" s="93">
        <f>IFERROR(DTE_demand_forecast!L143*Settings!$K$45,"-")</f>
        <v>250334.43842772063</v>
      </c>
      <c r="M79" s="93">
        <f>IFERROR(DTE_demand_forecast!M143*Settings!$K$45,"-")</f>
        <v>253864.30850765808</v>
      </c>
      <c r="N79" s="93">
        <f>IFERROR(DTE_demand_forecast!N143*Settings!$K$45,"-")</f>
        <v>257464.77598919423</v>
      </c>
      <c r="O79" s="93">
        <f>IFERROR(DTE_demand_forecast!O143*Settings!$K$45,"-")</f>
        <v>261137.25282036114</v>
      </c>
      <c r="P79" s="93">
        <f>IFERROR(DTE_demand_forecast!P143*Settings!$K$45,"-")</f>
        <v>264883.17918815138</v>
      </c>
      <c r="Q79" s="93">
        <f>IFERROR(DTE_demand_forecast!Q143*Settings!$K$45,"-")</f>
        <v>268704.02408329741</v>
      </c>
      <c r="R79" s="93">
        <f>IFERROR(DTE_demand_forecast!R143*Settings!$K$45,"-")</f>
        <v>272601.28587634629</v>
      </c>
      <c r="S79" s="93">
        <f>IFERROR(DTE_demand_forecast!S143*Settings!$K$45,"-")</f>
        <v>276576.49290525628</v>
      </c>
      <c r="T79" s="93">
        <f>IFERROR(DTE_demand_forecast!T143*Settings!$K$45,"-")</f>
        <v>280631.20407474448</v>
      </c>
      <c r="U79" s="93">
        <f>IFERROR(DTE_demand_forecast!U143*Settings!$K$45,"-")</f>
        <v>284767.00946762232</v>
      </c>
      <c r="V79" s="93">
        <f>IFERROR(DTE_demand_forecast!V143*Settings!$K$45,"-")</f>
        <v>288985.53096835775</v>
      </c>
    </row>
    <row r="80" spans="1:22" x14ac:dyDescent="0.3">
      <c r="A80" s="247"/>
      <c r="B80" s="45" t="s">
        <v>99</v>
      </c>
      <c r="C80" s="93">
        <f>IFERROR(DTE_demand_forecast!C144*Settings!$K$45,"-")</f>
        <v>0</v>
      </c>
      <c r="D80" s="93">
        <f>IFERROR(DTE_demand_forecast!D144*Settings!$K$45,"-")</f>
        <v>0</v>
      </c>
      <c r="E80" s="93">
        <f>IFERROR(DTE_demand_forecast!E144*Settings!$K$45,"-")</f>
        <v>0</v>
      </c>
      <c r="F80" s="93">
        <f>IFERROR(DTE_demand_forecast!F144*Settings!$K$45,"-")</f>
        <v>0</v>
      </c>
      <c r="G80" s="93">
        <f>IFERROR(DTE_demand_forecast!G144*Settings!$K$45,"-")</f>
        <v>0</v>
      </c>
      <c r="H80" s="93">
        <f>IFERROR(DTE_demand_forecast!H144*Settings!$K$45,"-")</f>
        <v>0</v>
      </c>
      <c r="I80" s="93">
        <f>IFERROR(DTE_demand_forecast!I144*Settings!$K$45,"-")</f>
        <v>0</v>
      </c>
      <c r="J80" s="93">
        <f>IFERROR(DTE_demand_forecast!J144*Settings!$K$45,"-")</f>
        <v>0</v>
      </c>
      <c r="K80" s="93">
        <f>IFERROR(DTE_demand_forecast!K144*Settings!$K$45,"-")</f>
        <v>0</v>
      </c>
      <c r="L80" s="93">
        <f>IFERROR(DTE_demand_forecast!L144*Settings!$K$45,"-")</f>
        <v>0</v>
      </c>
      <c r="M80" s="93">
        <f>IFERROR(DTE_demand_forecast!M144*Settings!$K$45,"-")</f>
        <v>0</v>
      </c>
      <c r="N80" s="93">
        <f>IFERROR(DTE_demand_forecast!N144*Settings!$K$45,"-")</f>
        <v>0</v>
      </c>
      <c r="O80" s="93">
        <f>IFERROR(DTE_demand_forecast!O144*Settings!$K$45,"-")</f>
        <v>0</v>
      </c>
      <c r="P80" s="93">
        <f>IFERROR(DTE_demand_forecast!P144*Settings!$K$45,"-")</f>
        <v>0</v>
      </c>
      <c r="Q80" s="93">
        <f>IFERROR(DTE_demand_forecast!Q144*Settings!$K$45,"-")</f>
        <v>0</v>
      </c>
      <c r="R80" s="93">
        <f>IFERROR(DTE_demand_forecast!R144*Settings!$K$45,"-")</f>
        <v>0</v>
      </c>
      <c r="S80" s="93">
        <f>IFERROR(DTE_demand_forecast!S144*Settings!$K$45,"-")</f>
        <v>0</v>
      </c>
      <c r="T80" s="93">
        <f>IFERROR(DTE_demand_forecast!T144*Settings!$K$45,"-")</f>
        <v>0</v>
      </c>
      <c r="U80" s="93">
        <f>IFERROR(DTE_demand_forecast!U144*Settings!$K$45,"-")</f>
        <v>0</v>
      </c>
      <c r="V80" s="93">
        <f>IFERROR(DTE_demand_forecast!V144*Settings!$K$45,"-")</f>
        <v>0</v>
      </c>
    </row>
    <row r="81" spans="1:22" x14ac:dyDescent="0.3">
      <c r="A81" s="247"/>
      <c r="B81" s="45" t="s">
        <v>59</v>
      </c>
      <c r="C81" s="93">
        <f>IFERROR(DTE_demand_forecast!C145*Settings!$K$45,"-")</f>
        <v>0</v>
      </c>
      <c r="D81" s="93">
        <f>IFERROR(DTE_demand_forecast!D145*Settings!$K$45,"-")</f>
        <v>0</v>
      </c>
      <c r="E81" s="93">
        <f>IFERROR(DTE_demand_forecast!E145*Settings!$K$45,"-")</f>
        <v>0</v>
      </c>
      <c r="F81" s="93">
        <f>IFERROR(DTE_demand_forecast!F145*Settings!$K$45,"-")</f>
        <v>0</v>
      </c>
      <c r="G81" s="93">
        <f>IFERROR(DTE_demand_forecast!G145*Settings!$K$45,"-")</f>
        <v>0</v>
      </c>
      <c r="H81" s="93">
        <f>IFERROR(DTE_demand_forecast!H145*Settings!$K$45,"-")</f>
        <v>0</v>
      </c>
      <c r="I81" s="93">
        <f>IFERROR(DTE_demand_forecast!I145*Settings!$K$45,"-")</f>
        <v>0</v>
      </c>
      <c r="J81" s="93">
        <f>IFERROR(DTE_demand_forecast!J145*Settings!$K$45,"-")</f>
        <v>0</v>
      </c>
      <c r="K81" s="93">
        <f>IFERROR(DTE_demand_forecast!K145*Settings!$K$45,"-")</f>
        <v>0</v>
      </c>
      <c r="L81" s="93">
        <f>IFERROR(DTE_demand_forecast!L145*Settings!$K$45,"-")</f>
        <v>0</v>
      </c>
      <c r="M81" s="93">
        <f>IFERROR(DTE_demand_forecast!M145*Settings!$K$45,"-")</f>
        <v>0</v>
      </c>
      <c r="N81" s="93">
        <f>IFERROR(DTE_demand_forecast!N145*Settings!$K$45,"-")</f>
        <v>0</v>
      </c>
      <c r="O81" s="93">
        <f>IFERROR(DTE_demand_forecast!O145*Settings!$K$45,"-")</f>
        <v>0</v>
      </c>
      <c r="P81" s="93">
        <f>IFERROR(DTE_demand_forecast!P145*Settings!$K$45,"-")</f>
        <v>0</v>
      </c>
      <c r="Q81" s="93">
        <f>IFERROR(DTE_demand_forecast!Q145*Settings!$K$45,"-")</f>
        <v>0</v>
      </c>
      <c r="R81" s="93">
        <f>IFERROR(DTE_demand_forecast!R145*Settings!$K$45,"-")</f>
        <v>0</v>
      </c>
      <c r="S81" s="93">
        <f>IFERROR(DTE_demand_forecast!S145*Settings!$K$45,"-")</f>
        <v>0</v>
      </c>
      <c r="T81" s="93">
        <f>IFERROR(DTE_demand_forecast!T145*Settings!$K$45,"-")</f>
        <v>0</v>
      </c>
      <c r="U81" s="93">
        <f>IFERROR(DTE_demand_forecast!U145*Settings!$K$45,"-")</f>
        <v>0</v>
      </c>
      <c r="V81" s="93">
        <f>IFERROR(DTE_demand_forecast!V145*Settings!$K$45,"-")</f>
        <v>0</v>
      </c>
    </row>
    <row r="82" spans="1:22" x14ac:dyDescent="0.3">
      <c r="A82" s="247"/>
      <c r="B82" s="45" t="s">
        <v>100</v>
      </c>
      <c r="C82" s="93">
        <f>IFERROR(DTE_demand_forecast!C146*Settings!$K$45,"-")</f>
        <v>0</v>
      </c>
      <c r="D82" s="93">
        <f>IFERROR(DTE_demand_forecast!D146*Settings!$K$45,"-")</f>
        <v>0</v>
      </c>
      <c r="E82" s="93">
        <f>IFERROR(DTE_demand_forecast!E146*Settings!$K$45,"-")</f>
        <v>0</v>
      </c>
      <c r="F82" s="93">
        <f>IFERROR(DTE_demand_forecast!F146*Settings!$K$45,"-")</f>
        <v>0</v>
      </c>
      <c r="G82" s="93">
        <f>IFERROR(DTE_demand_forecast!G146*Settings!$K$45,"-")</f>
        <v>0</v>
      </c>
      <c r="H82" s="93">
        <f>IFERROR(DTE_demand_forecast!H146*Settings!$K$45,"-")</f>
        <v>0</v>
      </c>
      <c r="I82" s="93">
        <f>IFERROR(DTE_demand_forecast!I146*Settings!$K$45,"-")</f>
        <v>0</v>
      </c>
      <c r="J82" s="93">
        <f>IFERROR(DTE_demand_forecast!J146*Settings!$K$45,"-")</f>
        <v>0</v>
      </c>
      <c r="K82" s="93">
        <f>IFERROR(DTE_demand_forecast!K146*Settings!$K$45,"-")</f>
        <v>0</v>
      </c>
      <c r="L82" s="93">
        <f>IFERROR(DTE_demand_forecast!L146*Settings!$K$45,"-")</f>
        <v>0</v>
      </c>
      <c r="M82" s="93">
        <f>IFERROR(DTE_demand_forecast!M146*Settings!$K$45,"-")</f>
        <v>0</v>
      </c>
      <c r="N82" s="93">
        <f>IFERROR(DTE_demand_forecast!N146*Settings!$K$45,"-")</f>
        <v>0</v>
      </c>
      <c r="O82" s="93">
        <f>IFERROR(DTE_demand_forecast!O146*Settings!$K$45,"-")</f>
        <v>0</v>
      </c>
      <c r="P82" s="93">
        <f>IFERROR(DTE_demand_forecast!P146*Settings!$K$45,"-")</f>
        <v>0</v>
      </c>
      <c r="Q82" s="93">
        <f>IFERROR(DTE_demand_forecast!Q146*Settings!$K$45,"-")</f>
        <v>0</v>
      </c>
      <c r="R82" s="93">
        <f>IFERROR(DTE_demand_forecast!R146*Settings!$K$45,"-")</f>
        <v>0</v>
      </c>
      <c r="S82" s="93">
        <f>IFERROR(DTE_demand_forecast!S146*Settings!$K$45,"-")</f>
        <v>0</v>
      </c>
      <c r="T82" s="93">
        <f>IFERROR(DTE_demand_forecast!T146*Settings!$K$45,"-")</f>
        <v>0</v>
      </c>
      <c r="U82" s="93">
        <f>IFERROR(DTE_demand_forecast!U146*Settings!$K$45,"-")</f>
        <v>0</v>
      </c>
      <c r="V82" s="93">
        <f>IFERROR(DTE_demand_forecast!V146*Settings!$K$45,"-")</f>
        <v>0</v>
      </c>
    </row>
    <row r="83" spans="1:22" x14ac:dyDescent="0.3">
      <c r="A83" s="247"/>
      <c r="B83" s="45" t="s">
        <v>57</v>
      </c>
      <c r="C83" s="93">
        <f>IFERROR(DTE_demand_forecast!C147*Settings!$K$45,"-")</f>
        <v>12702.086211389071</v>
      </c>
      <c r="D83" s="93">
        <f>IFERROR(DTE_demand_forecast!D147*Settings!$K$45,"-")</f>
        <v>16846.48600002559</v>
      </c>
      <c r="E83" s="93">
        <f>IFERROR(DTE_demand_forecast!E147*Settings!$K$45,"-")</f>
        <v>18419.733824700412</v>
      </c>
      <c r="F83" s="93">
        <f>IFERROR(DTE_demand_forecast!F147*Settings!$K$45,"-")</f>
        <v>20664.10502707569</v>
      </c>
      <c r="G83" s="93">
        <f>IFERROR(DTE_demand_forecast!G147*Settings!$K$45,"-")</f>
        <v>29268.354989701813</v>
      </c>
      <c r="H83" s="93">
        <f>IFERROR(DTE_demand_forecast!H147*Settings!$K$45,"-")</f>
        <v>31664.922439159182</v>
      </c>
      <c r="I83" s="93">
        <f>IFERROR(DTE_demand_forecast!I147*Settings!$K$45,"-")</f>
        <v>34150.620655557039</v>
      </c>
      <c r="J83" s="93">
        <f>IFERROR(DTE_demand_forecast!J147*Settings!$K$45,"-")</f>
        <v>36728.056242593222</v>
      </c>
      <c r="K83" s="93">
        <f>IFERROR(DTE_demand_forecast!K147*Settings!$K$45,"-")</f>
        <v>39399.904415806712</v>
      </c>
      <c r="L83" s="93">
        <f>IFERROR(DTE_demand_forecast!L147*Settings!$K$45,"-")</f>
        <v>42168.910704409784</v>
      </c>
      <c r="M83" s="93">
        <f>IFERROR(DTE_demand_forecast!M147*Settings!$K$45,"-")</f>
        <v>42763.518370594022</v>
      </c>
      <c r="N83" s="93">
        <f>IFERROR(DTE_demand_forecast!N147*Settings!$K$45,"-")</f>
        <v>43370.018190101946</v>
      </c>
      <c r="O83" s="93">
        <f>IFERROR(DTE_demand_forecast!O147*Settings!$K$45,"-")</f>
        <v>43988.648006000025</v>
      </c>
      <c r="P83" s="93">
        <f>IFERROR(DTE_demand_forecast!P147*Settings!$K$45,"-")</f>
        <v>44619.650418216072</v>
      </c>
      <c r="Q83" s="93">
        <f>IFERROR(DTE_demand_forecast!Q147*Settings!$K$45,"-")</f>
        <v>45263.272878676435</v>
      </c>
      <c r="R83" s="93">
        <f>IFERROR(DTE_demand_forecast!R147*Settings!$K$45,"-")</f>
        <v>45919.767788346006</v>
      </c>
      <c r="S83" s="93">
        <f>IFERROR(DTE_demand_forecast!S147*Settings!$K$45,"-")</f>
        <v>46589.392596208971</v>
      </c>
      <c r="T83" s="93">
        <f>IFERROR(DTE_demand_forecast!T147*Settings!$K$45,"-")</f>
        <v>47272.409900229199</v>
      </c>
      <c r="U83" s="93">
        <f>IFERROR(DTE_demand_forecast!U147*Settings!$K$45,"-")</f>
        <v>47969.087550329816</v>
      </c>
      <c r="V83" s="93">
        <f>IFERROR(DTE_demand_forecast!V147*Settings!$K$45,"-")</f>
        <v>48679.698753432458</v>
      </c>
    </row>
    <row r="84" spans="1:22" x14ac:dyDescent="0.3">
      <c r="A84" s="247"/>
      <c r="B84" s="45" t="s">
        <v>60</v>
      </c>
      <c r="C84" s="93">
        <f>IFERROR(DTE_demand_forecast!C148*Settings!$K$45,"-")</f>
        <v>1014905.4629114859</v>
      </c>
      <c r="D84" s="93">
        <f>IFERROR(DTE_demand_forecast!D148*Settings!$K$45,"-")</f>
        <v>2043087.5530773932</v>
      </c>
      <c r="E84" s="93">
        <f>IFERROR(DTE_demand_forecast!E148*Settings!$K$45,"-")</f>
        <v>2308517.4737144578</v>
      </c>
      <c r="F84" s="93">
        <f>IFERROR(DTE_demand_forecast!F148*Settings!$K$45,"-")</f>
        <v>2584698.9547207118</v>
      </c>
      <c r="G84" s="93">
        <f>IFERROR(DTE_demand_forecast!G148*Settings!$K$45,"-")</f>
        <v>2871250.5746907471</v>
      </c>
      <c r="H84" s="93">
        <f>IFERROR(DTE_demand_forecast!H148*Settings!$K$45,"-")</f>
        <v>4008318.720235242</v>
      </c>
      <c r="I84" s="93">
        <f>IFERROR(DTE_demand_forecast!I148*Settings!$K$45,"-")</f>
        <v>4333704.4707187479</v>
      </c>
      <c r="J84" s="93">
        <f>IFERROR(DTE_demand_forecast!J148*Settings!$K$45,"-")</f>
        <v>4670810.9225809267</v>
      </c>
      <c r="K84" s="93">
        <f>IFERROR(DTE_demand_forecast!K148*Settings!$K$45,"-")</f>
        <v>5019976.7495767307</v>
      </c>
      <c r="L84" s="93">
        <f>IFERROR(DTE_demand_forecast!L148*Settings!$K$45,"-")</f>
        <v>5381549.4841307634</v>
      </c>
      <c r="M84" s="93">
        <f>IFERROR(DTE_demand_forecast!M148*Settings!$K$45,"-")</f>
        <v>5473750.5314420424</v>
      </c>
      <c r="N84" s="93">
        <f>IFERROR(DTE_demand_forecast!N148*Settings!$K$45,"-")</f>
        <v>5567795.5996995447</v>
      </c>
      <c r="O84" s="93">
        <f>IFERROR(DTE_demand_forecast!O148*Settings!$K$45,"-")</f>
        <v>5663721.5693221986</v>
      </c>
      <c r="P84" s="93">
        <f>IFERROR(DTE_demand_forecast!P148*Settings!$K$45,"-")</f>
        <v>5761566.0583373057</v>
      </c>
      <c r="Q84" s="93">
        <f>IFERROR(DTE_demand_forecast!Q148*Settings!$K$45,"-")</f>
        <v>5861367.4371327143</v>
      </c>
      <c r="R84" s="93">
        <f>IFERROR(DTE_demand_forecast!R148*Settings!$K$45,"-")</f>
        <v>5963164.8435040303</v>
      </c>
      <c r="S84" s="93">
        <f>IFERROR(DTE_demand_forecast!S148*Settings!$K$45,"-")</f>
        <v>6066998.1980027743</v>
      </c>
      <c r="T84" s="93">
        <f>IFERROR(DTE_demand_forecast!T148*Settings!$K$45,"-")</f>
        <v>6172908.2195914937</v>
      </c>
      <c r="U84" s="93">
        <f>IFERROR(DTE_demand_forecast!U148*Settings!$K$45,"-")</f>
        <v>6280936.4416119857</v>
      </c>
      <c r="V84" s="93">
        <f>IFERROR(DTE_demand_forecast!V148*Settings!$K$45,"-")</f>
        <v>6391125.2280728873</v>
      </c>
    </row>
    <row r="85" spans="1:22" x14ac:dyDescent="0.3">
      <c r="A85" s="247"/>
      <c r="B85" s="45" t="s">
        <v>103</v>
      </c>
      <c r="C85" s="154">
        <f t="shared" ref="C85:V85" si="4">SUM(C77:C84)</f>
        <v>16089407.422644887</v>
      </c>
      <c r="D85" s="154">
        <f t="shared" si="4"/>
        <v>15999026.51071728</v>
      </c>
      <c r="E85" s="154">
        <f t="shared" si="4"/>
        <v>15926072.180751188</v>
      </c>
      <c r="F85" s="154">
        <f t="shared" si="4"/>
        <v>15579562.225256907</v>
      </c>
      <c r="G85" s="154">
        <f t="shared" si="4"/>
        <v>17502861.391717453</v>
      </c>
      <c r="H85" s="154">
        <f t="shared" si="4"/>
        <v>19173098.388500422</v>
      </c>
      <c r="I85" s="154">
        <f t="shared" si="4"/>
        <v>20112856.615364157</v>
      </c>
      <c r="J85" s="154">
        <f t="shared" si="4"/>
        <v>22001530.318329304</v>
      </c>
      <c r="K85" s="154">
        <f t="shared" si="4"/>
        <v>23456108.934872113</v>
      </c>
      <c r="L85" s="154">
        <f t="shared" si="4"/>
        <v>24962821.32898761</v>
      </c>
      <c r="M85" s="154">
        <f t="shared" si="4"/>
        <v>28857728.563506078</v>
      </c>
      <c r="N85" s="154">
        <f t="shared" si="4"/>
        <v>29298807.928568713</v>
      </c>
      <c r="O85" s="154">
        <f t="shared" si="4"/>
        <v>29748708.880932618</v>
      </c>
      <c r="P85" s="154">
        <f t="shared" si="4"/>
        <v>30207607.852343787</v>
      </c>
      <c r="Q85" s="154">
        <f t="shared" si="4"/>
        <v>30675684.803183191</v>
      </c>
      <c r="R85" s="154">
        <f t="shared" si="4"/>
        <v>31153123.29303937</v>
      </c>
      <c r="S85" s="154">
        <f t="shared" si="4"/>
        <v>31640110.552692682</v>
      </c>
      <c r="T85" s="154">
        <f t="shared" si="4"/>
        <v>32136837.557539061</v>
      </c>
      <c r="U85" s="154">
        <f t="shared" si="4"/>
        <v>32643499.102482364</v>
      </c>
      <c r="V85" s="154">
        <f t="shared" si="4"/>
        <v>33160293.878324531</v>
      </c>
    </row>
    <row r="86" spans="1:22" x14ac:dyDescent="0.3">
      <c r="A86" s="247"/>
    </row>
    <row r="87" spans="1:22" x14ac:dyDescent="0.3">
      <c r="A87" s="247"/>
    </row>
    <row r="88" spans="1:22" x14ac:dyDescent="0.3">
      <c r="A88" s="247"/>
    </row>
    <row r="89" spans="1:22" x14ac:dyDescent="0.3">
      <c r="A89" s="247"/>
    </row>
    <row r="90" spans="1:22" x14ac:dyDescent="0.3">
      <c r="A90" s="247"/>
    </row>
    <row r="91" spans="1:22" x14ac:dyDescent="0.3">
      <c r="A91" s="247"/>
    </row>
    <row r="92" spans="1:22" x14ac:dyDescent="0.3">
      <c r="A92" s="247"/>
    </row>
    <row r="93" spans="1:22" x14ac:dyDescent="0.3">
      <c r="A93" s="247"/>
      <c r="B93" t="s">
        <v>226</v>
      </c>
      <c r="L93" s="32"/>
      <c r="M93" s="32"/>
    </row>
    <row r="94" spans="1:22" x14ac:dyDescent="0.3">
      <c r="A94" s="247"/>
      <c r="B94" s="91" t="s">
        <v>101</v>
      </c>
      <c r="C94" s="91">
        <v>2021</v>
      </c>
      <c r="D94" s="92">
        <v>2022</v>
      </c>
      <c r="E94" s="91">
        <v>2023</v>
      </c>
      <c r="F94" s="92">
        <v>2024</v>
      </c>
      <c r="G94" s="91">
        <v>2025</v>
      </c>
      <c r="H94" s="92">
        <v>2026</v>
      </c>
      <c r="I94" s="91">
        <v>2027</v>
      </c>
      <c r="J94" s="92">
        <v>2028</v>
      </c>
      <c r="K94" s="91">
        <v>2029</v>
      </c>
      <c r="L94" s="92">
        <v>2030</v>
      </c>
      <c r="M94" s="91">
        <v>2031</v>
      </c>
      <c r="N94" s="92">
        <v>2032</v>
      </c>
      <c r="O94" s="91">
        <v>2033</v>
      </c>
      <c r="P94" s="92">
        <v>2034</v>
      </c>
      <c r="Q94" s="91">
        <v>2035</v>
      </c>
      <c r="R94" s="92">
        <v>2036</v>
      </c>
      <c r="S94" s="91">
        <v>2037</v>
      </c>
      <c r="T94" s="92">
        <v>2038</v>
      </c>
      <c r="U94" s="91">
        <v>2039</v>
      </c>
      <c r="V94" s="92">
        <v>2040</v>
      </c>
    </row>
    <row r="95" spans="1:22" x14ac:dyDescent="0.3">
      <c r="A95" s="247"/>
      <c r="B95" s="45" t="s">
        <v>58</v>
      </c>
      <c r="C95" s="93">
        <f>IFERROR(DTE_demand_forecast!C220*Settings!$K$45,"-")</f>
        <v>6883827.7460161308</v>
      </c>
      <c r="D95" s="93">
        <f>IFERROR(DTE_demand_forecast!D220*Settings!$K$45,"-")</f>
        <v>7804828.1258481285</v>
      </c>
      <c r="E95" s="93">
        <f>IFERROR(DTE_demand_forecast!E220*Settings!$K$45,"-")</f>
        <v>8753993.5774092209</v>
      </c>
      <c r="F95" s="93">
        <f>IFERROR(DTE_demand_forecast!F220*Settings!$K$45,"-")</f>
        <v>9761995.7582865059</v>
      </c>
      <c r="G95" s="93">
        <f>IFERROR(DTE_demand_forecast!G220*Settings!$K$45,"-")</f>
        <v>10798394.65962089</v>
      </c>
      <c r="H95" s="93">
        <f>IFERROR(DTE_demand_forecast!H220*Settings!$K$45,"-")</f>
        <v>11874742.027697625</v>
      </c>
      <c r="I95" s="93">
        <f>IFERROR(DTE_demand_forecast!I220*Settings!$K$45,"-")</f>
        <v>12992221.241625858</v>
      </c>
      <c r="J95" s="93">
        <f>IFERROR(DTE_demand_forecast!J220*Settings!$K$45,"-")</f>
        <v>14152047.036292423</v>
      </c>
      <c r="K95" s="93">
        <f>IFERROR(DTE_demand_forecast!K220*Settings!$K$45,"-")</f>
        <v>15355466.283241287</v>
      </c>
      <c r="L95" s="93">
        <f>IFERROR(DTE_demand_forecast!L220*Settings!$K$45,"-")</f>
        <v>16603758.79024587</v>
      </c>
      <c r="M95" s="93">
        <f>IFERROR(DTE_demand_forecast!M220*Settings!$K$45,"-")</f>
        <v>20349181.576290626</v>
      </c>
      <c r="N95" s="93">
        <f>IFERROR(DTE_demand_forecast!N220*Settings!$K$45,"-")</f>
        <v>20637786.80391008</v>
      </c>
      <c r="O95" s="93">
        <f>IFERROR(DTE_demand_forecast!O220*Settings!$K$45,"-")</f>
        <v>20932164.136081938</v>
      </c>
      <c r="P95" s="93">
        <f>IFERROR(DTE_demand_forecast!P220*Settings!$K$45,"-")</f>
        <v>21232429.01489722</v>
      </c>
      <c r="Q95" s="93">
        <f>IFERROR(DTE_demand_forecast!Q220*Settings!$K$45,"-")</f>
        <v>21538699.191288814</v>
      </c>
      <c r="R95" s="93">
        <f>IFERROR(DTE_demand_forecast!R220*Settings!$K$45,"-")</f>
        <v>21851094.77120823</v>
      </c>
      <c r="S95" s="93">
        <f>IFERROR(DTE_demand_forecast!S220*Settings!$K$45,"-")</f>
        <v>22169738.262726046</v>
      </c>
      <c r="T95" s="93">
        <f>IFERROR(DTE_demand_forecast!T220*Settings!$K$45,"-")</f>
        <v>22494754.624074217</v>
      </c>
      <c r="U95" s="93">
        <f>IFERROR(DTE_demand_forecast!U220*Settings!$K$45,"-")</f>
        <v>22826271.312649343</v>
      </c>
      <c r="V95" s="93">
        <f>IFERROR(DTE_demand_forecast!V220*Settings!$K$45,"-")</f>
        <v>23164418.334995978</v>
      </c>
    </row>
    <row r="96" spans="1:22" x14ac:dyDescent="0.3">
      <c r="A96" s="247"/>
      <c r="B96" s="45" t="s">
        <v>56</v>
      </c>
      <c r="C96" s="93">
        <f>IFERROR(DTE_demand_forecast!C221*Settings!$K$45,"-")</f>
        <v>8665920.0263091959</v>
      </c>
      <c r="D96" s="93">
        <f>IFERROR(DTE_demand_forecast!D221*Settings!$K$45,"-")</f>
        <v>7247191.9451104151</v>
      </c>
      <c r="E96" s="93">
        <f>IFERROR(DTE_demand_forecast!E221*Settings!$K$45,"-")</f>
        <v>6525766.7390486039</v>
      </c>
      <c r="F96" s="93">
        <f>IFERROR(DTE_demand_forecast!F221*Settings!$K$45,"-")</f>
        <v>5693276.8555309772</v>
      </c>
      <c r="G96" s="93">
        <f>IFERROR(DTE_demand_forecast!G221*Settings!$K$45,"-")</f>
        <v>7007604.6565158563</v>
      </c>
      <c r="H96" s="93">
        <f>IFERROR(DTE_demand_forecast!H221*Settings!$K$45,"-")</f>
        <v>7212494.3484980864</v>
      </c>
      <c r="I96" s="93">
        <f>IFERROR(DTE_demand_forecast!I221*Settings!$K$45,"-")</f>
        <v>7486074.2809390072</v>
      </c>
      <c r="J96" s="93">
        <f>IFERROR(DTE_demand_forecast!J221*Settings!$K$45,"-")</f>
        <v>8683966.3796959985</v>
      </c>
      <c r="K96" s="93">
        <f>IFERROR(DTE_demand_forecast!K221*Settings!$K$45,"-")</f>
        <v>9422442.421171654</v>
      </c>
      <c r="L96" s="93">
        <f>IFERROR(DTE_demand_forecast!L221*Settings!$K$45,"-")</f>
        <v>10186994.743168317</v>
      </c>
      <c r="M96" s="93">
        <f>IFERROR(DTE_demand_forecast!M221*Settings!$K$45,"-")</f>
        <v>10390193.367338415</v>
      </c>
      <c r="N96" s="93">
        <f>IFERROR(DTE_demand_forecast!N221*Settings!$K$45,"-")</f>
        <v>10597455.963991916</v>
      </c>
      <c r="O96" s="93">
        <f>IFERROR(DTE_demand_forecast!O221*Settings!$K$45,"-")</f>
        <v>10808863.812578488</v>
      </c>
      <c r="P96" s="93">
        <f>IFERROR(DTE_demand_forecast!P221*Settings!$K$45,"-")</f>
        <v>11024499.818136793</v>
      </c>
      <c r="Q96" s="93">
        <f>IFERROR(DTE_demand_forecast!Q221*Settings!$K$45,"-")</f>
        <v>11244448.54380626</v>
      </c>
      <c r="R96" s="93">
        <f>IFERROR(DTE_demand_forecast!R221*Settings!$K$45,"-")</f>
        <v>11468796.243989117</v>
      </c>
      <c r="S96" s="93">
        <f>IFERROR(DTE_demand_forecast!S221*Settings!$K$45,"-")</f>
        <v>11697630.898175634</v>
      </c>
      <c r="T96" s="93">
        <f>IFERROR(DTE_demand_forecast!T221*Settings!$K$45,"-")</f>
        <v>11931042.245445881</v>
      </c>
      <c r="U96" s="93">
        <f>IFERROR(DTE_demand_forecast!U221*Settings!$K$45,"-")</f>
        <v>12169121.819661532</v>
      </c>
      <c r="V96" s="93">
        <f>IFERROR(DTE_demand_forecast!V221*Settings!$K$45,"-")</f>
        <v>12411962.985361494</v>
      </c>
    </row>
    <row r="97" spans="1:22" x14ac:dyDescent="0.3">
      <c r="A97" s="247"/>
      <c r="B97" s="45" t="s">
        <v>55</v>
      </c>
      <c r="C97" s="93">
        <f>IFERROR(DTE_demand_forecast!C222*Settings!$K$45,"-")</f>
        <v>145898.35919972602</v>
      </c>
      <c r="D97" s="93">
        <f>IFERROR(DTE_demand_forecast!D222*Settings!$K$45,"-")</f>
        <v>161453.39681071287</v>
      </c>
      <c r="E97" s="93">
        <f>IFERROR(DTE_demand_forecast!E222*Settings!$K$45,"-")</f>
        <v>196759.50752181883</v>
      </c>
      <c r="F97" s="93">
        <f>IFERROR(DTE_demand_forecast!F222*Settings!$K$45,"-")</f>
        <v>214889.99705273681</v>
      </c>
      <c r="G97" s="93">
        <f>IFERROR(DTE_demand_forecast!G222*Settings!$K$45,"-")</f>
        <v>233696.53873565511</v>
      </c>
      <c r="H97" s="93">
        <f>IFERROR(DTE_demand_forecast!H222*Settings!$K$45,"-")</f>
        <v>253198.92246084139</v>
      </c>
      <c r="I97" s="93">
        <f>IFERROR(DTE_demand_forecast!I222*Settings!$K$45,"-")</f>
        <v>273417.45929331321</v>
      </c>
      <c r="J97" s="93">
        <f>IFERROR(DTE_demand_forecast!J222*Settings!$K$45,"-")</f>
        <v>294372.99440387182</v>
      </c>
      <c r="K97" s="93">
        <f>IFERROR(DTE_demand_forecast!K222*Settings!$K$45,"-")</f>
        <v>316086.92030890798</v>
      </c>
      <c r="L97" s="93">
        <f>IFERROR(DTE_demand_forecast!L222*Settings!$K$45,"-")</f>
        <v>338581.19042615622</v>
      </c>
      <c r="M97" s="93">
        <f>IFERROR(DTE_demand_forecast!M222*Settings!$K$45,"-")</f>
        <v>343875.99554606236</v>
      </c>
      <c r="N97" s="93">
        <f>IFERROR(DTE_demand_forecast!N222*Settings!$K$45,"-")</f>
        <v>349276.69676836662</v>
      </c>
      <c r="O97" s="93">
        <f>IFERROR(DTE_demand_forecast!O222*Settings!$K$45,"-")</f>
        <v>354785.41201511695</v>
      </c>
      <c r="P97" s="93">
        <f>IFERROR(DTE_demand_forecast!P222*Settings!$K$45,"-")</f>
        <v>360404.30156680226</v>
      </c>
      <c r="Q97" s="93">
        <f>IFERROR(DTE_demand_forecast!Q222*Settings!$K$45,"-")</f>
        <v>366135.56890952139</v>
      </c>
      <c r="R97" s="93">
        <f>IFERROR(DTE_demand_forecast!R222*Settings!$K$45,"-")</f>
        <v>371981.46159909479</v>
      </c>
      <c r="S97" s="93">
        <f>IFERROR(DTE_demand_forecast!S222*Settings!$K$45,"-")</f>
        <v>377944.27214245975</v>
      </c>
      <c r="T97" s="93">
        <f>IFERROR(DTE_demand_forecast!T222*Settings!$K$45,"-")</f>
        <v>384026.33889669197</v>
      </c>
      <c r="U97" s="93">
        <f>IFERROR(DTE_demand_forecast!U222*Settings!$K$45,"-")</f>
        <v>390230.04698600876</v>
      </c>
      <c r="V97" s="93">
        <f>IFERROR(DTE_demand_forecast!V222*Settings!$K$45,"-")</f>
        <v>396557.8292371119</v>
      </c>
    </row>
    <row r="98" spans="1:22" x14ac:dyDescent="0.3">
      <c r="A98" s="247"/>
      <c r="B98" s="45" t="s">
        <v>99</v>
      </c>
      <c r="C98" s="93">
        <f>IFERROR(DTE_demand_forecast!C223*Settings!$K$45,"-")</f>
        <v>0</v>
      </c>
      <c r="D98" s="93">
        <f>IFERROR(DTE_demand_forecast!D223*Settings!$K$45,"-")</f>
        <v>0</v>
      </c>
      <c r="E98" s="93">
        <f>IFERROR(DTE_demand_forecast!E223*Settings!$K$45,"-")</f>
        <v>0</v>
      </c>
      <c r="F98" s="93">
        <f>IFERROR(DTE_demand_forecast!F223*Settings!$K$45,"-")</f>
        <v>0</v>
      </c>
      <c r="G98" s="93">
        <f>IFERROR(DTE_demand_forecast!G223*Settings!$K$45,"-")</f>
        <v>0</v>
      </c>
      <c r="H98" s="93">
        <f>IFERROR(DTE_demand_forecast!H223*Settings!$K$45,"-")</f>
        <v>0</v>
      </c>
      <c r="I98" s="93">
        <f>IFERROR(DTE_demand_forecast!I223*Settings!$K$45,"-")</f>
        <v>0</v>
      </c>
      <c r="J98" s="93">
        <f>IFERROR(DTE_demand_forecast!J223*Settings!$K$45,"-")</f>
        <v>0</v>
      </c>
      <c r="K98" s="93">
        <f>IFERROR(DTE_demand_forecast!K223*Settings!$K$45,"-")</f>
        <v>0</v>
      </c>
      <c r="L98" s="93">
        <f>IFERROR(DTE_demand_forecast!L223*Settings!$K$45,"-")</f>
        <v>0</v>
      </c>
      <c r="M98" s="93">
        <f>IFERROR(DTE_demand_forecast!M223*Settings!$K$45,"-")</f>
        <v>0</v>
      </c>
      <c r="N98" s="93">
        <f>IFERROR(DTE_demand_forecast!N223*Settings!$K$45,"-")</f>
        <v>0</v>
      </c>
      <c r="O98" s="93">
        <f>IFERROR(DTE_demand_forecast!O223*Settings!$K$45,"-")</f>
        <v>0</v>
      </c>
      <c r="P98" s="93">
        <f>IFERROR(DTE_demand_forecast!P223*Settings!$K$45,"-")</f>
        <v>0</v>
      </c>
      <c r="Q98" s="93">
        <f>IFERROR(DTE_demand_forecast!Q223*Settings!$K$45,"-")</f>
        <v>0</v>
      </c>
      <c r="R98" s="93">
        <f>IFERROR(DTE_demand_forecast!R223*Settings!$K$45,"-")</f>
        <v>0</v>
      </c>
      <c r="S98" s="93">
        <f>IFERROR(DTE_demand_forecast!S223*Settings!$K$45,"-")</f>
        <v>0</v>
      </c>
      <c r="T98" s="93">
        <f>IFERROR(DTE_demand_forecast!T223*Settings!$K$45,"-")</f>
        <v>0</v>
      </c>
      <c r="U98" s="93">
        <f>IFERROR(DTE_demand_forecast!U223*Settings!$K$45,"-")</f>
        <v>0</v>
      </c>
      <c r="V98" s="93">
        <f>IFERROR(DTE_demand_forecast!V223*Settings!$K$45,"-")</f>
        <v>0</v>
      </c>
    </row>
    <row r="99" spans="1:22" x14ac:dyDescent="0.3">
      <c r="A99" s="247"/>
      <c r="B99" s="45" t="s">
        <v>59</v>
      </c>
      <c r="C99" s="93">
        <f>IFERROR(DTE_demand_forecast!C224*Settings!$K$45,"-")</f>
        <v>0</v>
      </c>
      <c r="D99" s="93">
        <f>IFERROR(DTE_demand_forecast!D224*Settings!$K$45,"-")</f>
        <v>0</v>
      </c>
      <c r="E99" s="93">
        <f>IFERROR(DTE_demand_forecast!E224*Settings!$K$45,"-")</f>
        <v>0</v>
      </c>
      <c r="F99" s="93">
        <f>IFERROR(DTE_demand_forecast!F224*Settings!$K$45,"-")</f>
        <v>0</v>
      </c>
      <c r="G99" s="93">
        <f>IFERROR(DTE_demand_forecast!G224*Settings!$K$45,"-")</f>
        <v>0</v>
      </c>
      <c r="H99" s="93">
        <f>IFERROR(DTE_demand_forecast!H224*Settings!$K$45,"-")</f>
        <v>0</v>
      </c>
      <c r="I99" s="93">
        <f>IFERROR(DTE_demand_forecast!I224*Settings!$K$45,"-")</f>
        <v>0</v>
      </c>
      <c r="J99" s="93">
        <f>IFERROR(DTE_demand_forecast!J224*Settings!$K$45,"-")</f>
        <v>0</v>
      </c>
      <c r="K99" s="93">
        <f>IFERROR(DTE_demand_forecast!K224*Settings!$K$45,"-")</f>
        <v>0</v>
      </c>
      <c r="L99" s="93">
        <f>IFERROR(DTE_demand_forecast!L224*Settings!$K$45,"-")</f>
        <v>0</v>
      </c>
      <c r="M99" s="93">
        <f>IFERROR(DTE_demand_forecast!M224*Settings!$K$45,"-")</f>
        <v>0</v>
      </c>
      <c r="N99" s="93">
        <f>IFERROR(DTE_demand_forecast!N224*Settings!$K$45,"-")</f>
        <v>0</v>
      </c>
      <c r="O99" s="93">
        <f>IFERROR(DTE_demand_forecast!O224*Settings!$K$45,"-")</f>
        <v>0</v>
      </c>
      <c r="P99" s="93">
        <f>IFERROR(DTE_demand_forecast!P224*Settings!$K$45,"-")</f>
        <v>0</v>
      </c>
      <c r="Q99" s="93">
        <f>IFERROR(DTE_demand_forecast!Q224*Settings!$K$45,"-")</f>
        <v>0</v>
      </c>
      <c r="R99" s="93">
        <f>IFERROR(DTE_demand_forecast!R224*Settings!$K$45,"-")</f>
        <v>0</v>
      </c>
      <c r="S99" s="93">
        <f>IFERROR(DTE_demand_forecast!S224*Settings!$K$45,"-")</f>
        <v>0</v>
      </c>
      <c r="T99" s="93">
        <f>IFERROR(DTE_demand_forecast!T224*Settings!$K$45,"-")</f>
        <v>0</v>
      </c>
      <c r="U99" s="93">
        <f>IFERROR(DTE_demand_forecast!U224*Settings!$K$45,"-")</f>
        <v>0</v>
      </c>
      <c r="V99" s="93">
        <f>IFERROR(DTE_demand_forecast!V224*Settings!$K$45,"-")</f>
        <v>0</v>
      </c>
    </row>
    <row r="100" spans="1:22" x14ac:dyDescent="0.3">
      <c r="A100" s="247"/>
      <c r="B100" s="45" t="s">
        <v>100</v>
      </c>
      <c r="C100" s="93">
        <f>IFERROR(DTE_demand_forecast!C225*Settings!$K$45,"-")</f>
        <v>0</v>
      </c>
      <c r="D100" s="93">
        <f>IFERROR(DTE_demand_forecast!D225*Settings!$K$45,"-")</f>
        <v>0</v>
      </c>
      <c r="E100" s="93">
        <f>IFERROR(DTE_demand_forecast!E225*Settings!$K$45,"-")</f>
        <v>0</v>
      </c>
      <c r="F100" s="93">
        <f>IFERROR(DTE_demand_forecast!F225*Settings!$K$45,"-")</f>
        <v>0</v>
      </c>
      <c r="G100" s="93">
        <f>IFERROR(DTE_demand_forecast!G225*Settings!$K$45,"-")</f>
        <v>0</v>
      </c>
      <c r="H100" s="93">
        <f>IFERROR(DTE_demand_forecast!H225*Settings!$K$45,"-")</f>
        <v>0</v>
      </c>
      <c r="I100" s="93">
        <f>IFERROR(DTE_demand_forecast!I225*Settings!$K$45,"-")</f>
        <v>0</v>
      </c>
      <c r="J100" s="93">
        <f>IFERROR(DTE_demand_forecast!J225*Settings!$K$45,"-")</f>
        <v>0</v>
      </c>
      <c r="K100" s="93">
        <f>IFERROR(DTE_demand_forecast!K225*Settings!$K$45,"-")</f>
        <v>0</v>
      </c>
      <c r="L100" s="93">
        <f>IFERROR(DTE_demand_forecast!L225*Settings!$K$45,"-")</f>
        <v>0</v>
      </c>
      <c r="M100" s="93">
        <f>IFERROR(DTE_demand_forecast!M225*Settings!$K$45,"-")</f>
        <v>0</v>
      </c>
      <c r="N100" s="93">
        <f>IFERROR(DTE_demand_forecast!N225*Settings!$K$45,"-")</f>
        <v>0</v>
      </c>
      <c r="O100" s="93">
        <f>IFERROR(DTE_demand_forecast!O225*Settings!$K$45,"-")</f>
        <v>0</v>
      </c>
      <c r="P100" s="93">
        <f>IFERROR(DTE_demand_forecast!P225*Settings!$K$45,"-")</f>
        <v>0</v>
      </c>
      <c r="Q100" s="93">
        <f>IFERROR(DTE_demand_forecast!Q225*Settings!$K$45,"-")</f>
        <v>0</v>
      </c>
      <c r="R100" s="93">
        <f>IFERROR(DTE_demand_forecast!R225*Settings!$K$45,"-")</f>
        <v>0</v>
      </c>
      <c r="S100" s="93">
        <f>IFERROR(DTE_demand_forecast!S225*Settings!$K$45,"-")</f>
        <v>0</v>
      </c>
      <c r="T100" s="93">
        <f>IFERROR(DTE_demand_forecast!T225*Settings!$K$45,"-")</f>
        <v>0</v>
      </c>
      <c r="U100" s="93">
        <f>IFERROR(DTE_demand_forecast!U225*Settings!$K$45,"-")</f>
        <v>0</v>
      </c>
      <c r="V100" s="93">
        <f>IFERROR(DTE_demand_forecast!V225*Settings!$K$45,"-")</f>
        <v>0</v>
      </c>
    </row>
    <row r="101" spans="1:22" x14ac:dyDescent="0.3">
      <c r="A101" s="247"/>
      <c r="B101" s="45" t="s">
        <v>57</v>
      </c>
      <c r="C101" s="93">
        <f>IFERROR(DTE_demand_forecast!C226*Settings!$K$45,"-")</f>
        <v>12702.086211389071</v>
      </c>
      <c r="D101" s="93">
        <f>IFERROR(DTE_demand_forecast!D226*Settings!$K$45,"-")</f>
        <v>19383.945588645951</v>
      </c>
      <c r="E101" s="93">
        <f>IFERROR(DTE_demand_forecast!E226*Settings!$K$45,"-")</f>
        <v>22302.046995289562</v>
      </c>
      <c r="F101" s="93">
        <f>IFERROR(DTE_demand_forecast!F226*Settings!$K$45,"-")</f>
        <v>25944.050939076937</v>
      </c>
      <c r="G101" s="93">
        <f>IFERROR(DTE_demand_forecast!G226*Settings!$K$45,"-")</f>
        <v>36000.286027503396</v>
      </c>
      <c r="H101" s="93">
        <f>IFERROR(DTE_demand_forecast!H226*Settings!$K$45,"-")</f>
        <v>39904.806029428328</v>
      </c>
      <c r="I101" s="93">
        <f>IFERROR(DTE_demand_forecast!I226*Settings!$K$45,"-")</f>
        <v>43956.082127977323</v>
      </c>
      <c r="J101" s="93">
        <f>IFERROR(DTE_demand_forecast!J226*Settings!$K$45,"-")</f>
        <v>48158.422759014582</v>
      </c>
      <c r="K101" s="93">
        <f>IFERROR(DTE_demand_forecast!K226*Settings!$K$45,"-")</f>
        <v>52516.249993400219</v>
      </c>
      <c r="L101" s="93">
        <f>IFERROR(DTE_demand_forecast!L226*Settings!$K$45,"-")</f>
        <v>57034.102359015764</v>
      </c>
      <c r="M101" s="93">
        <f>IFERROR(DTE_demand_forecast!M226*Settings!$K$45,"-")</f>
        <v>57926.013858292121</v>
      </c>
      <c r="N101" s="93">
        <f>IFERROR(DTE_demand_forecast!N226*Settings!$K$45,"-")</f>
        <v>58835.763587554</v>
      </c>
      <c r="O101" s="93">
        <f>IFERROR(DTE_demand_forecast!O226*Settings!$K$45,"-")</f>
        <v>59763.708311401133</v>
      </c>
      <c r="P101" s="93">
        <f>IFERROR(DTE_demand_forecast!P226*Settings!$K$45,"-")</f>
        <v>60710.211929725192</v>
      </c>
      <c r="Q101" s="93">
        <f>IFERROR(DTE_demand_forecast!Q226*Settings!$K$45,"-")</f>
        <v>61675.645620415744</v>
      </c>
      <c r="R101" s="93">
        <f>IFERROR(DTE_demand_forecast!R226*Settings!$K$45,"-")</f>
        <v>62660.387984920089</v>
      </c>
      <c r="S101" s="93">
        <f>IFERROR(DTE_demand_forecast!S226*Settings!$K$45,"-")</f>
        <v>63664.825196714541</v>
      </c>
      <c r="T101" s="93">
        <f>IFERROR(DTE_demand_forecast!T226*Settings!$K$45,"-")</f>
        <v>64689.351152744879</v>
      </c>
      <c r="U101" s="93">
        <f>IFERROR(DTE_demand_forecast!U226*Settings!$K$45,"-")</f>
        <v>65734.367627895816</v>
      </c>
      <c r="V101" s="93">
        <f>IFERROR(DTE_demand_forecast!V226*Settings!$K$45,"-")</f>
        <v>66800.284432549772</v>
      </c>
    </row>
    <row r="102" spans="1:22" x14ac:dyDescent="0.3">
      <c r="A102" s="247"/>
      <c r="B102" s="45" t="s">
        <v>60</v>
      </c>
      <c r="C102" s="93">
        <f>IFERROR(DTE_demand_forecast!C227*Settings!$K$45,"-")</f>
        <v>1169204.886624858</v>
      </c>
      <c r="D102" s="93">
        <f>IFERROR(DTE_demand_forecast!D227*Settings!$K$45,"-")</f>
        <v>2357858.3774526725</v>
      </c>
      <c r="E102" s="93">
        <f>IFERROR(DTE_demand_forecast!E227*Settings!$K$45,"-")</f>
        <v>2790116.8350086347</v>
      </c>
      <c r="F102" s="93">
        <f>IFERROR(DTE_demand_forecast!F227*Settings!$K$45,"-")</f>
        <v>3239674.0860807924</v>
      </c>
      <c r="G102" s="93">
        <f>IFERROR(DTE_demand_forecast!G227*Settings!$K$45,"-")</f>
        <v>3706343.8671748494</v>
      </c>
      <c r="H102" s="93">
        <f>IFERROR(DTE_demand_forecast!H227*Settings!$K$45,"-")</f>
        <v>5030472.9102357849</v>
      </c>
      <c r="I102" s="93">
        <f>IFERROR(DTE_demand_forecast!I227*Settings!$K$45,"-")</f>
        <v>5550067.9568193937</v>
      </c>
      <c r="J102" s="93">
        <f>IFERROR(DTE_demand_forecast!J227*Settings!$K$45,"-")</f>
        <v>6088743.2149496777</v>
      </c>
      <c r="K102" s="93">
        <f>IFERROR(DTE_demand_forecast!K227*Settings!$K$45,"-")</f>
        <v>6647054.055069875</v>
      </c>
      <c r="L102" s="93">
        <f>IFERROR(DTE_demand_forecast!L227*Settings!$K$45,"-")</f>
        <v>7225570.4303563247</v>
      </c>
      <c r="M102" s="93">
        <f>IFERROR(DTE_demand_forecast!M227*Settings!$K$45,"-")</f>
        <v>7354651.8965921141</v>
      </c>
      <c r="N102" s="93">
        <f>IFERROR(DTE_demand_forecast!N227*Settings!$K$45,"-")</f>
        <v>7486314.9921526182</v>
      </c>
      <c r="O102" s="93">
        <f>IFERROR(DTE_demand_forecast!O227*Settings!$K$45,"-")</f>
        <v>7620611.3496243348</v>
      </c>
      <c r="P102" s="93">
        <f>IFERROR(DTE_demand_forecast!P227*Settings!$K$45,"-")</f>
        <v>7757593.6342454832</v>
      </c>
      <c r="Q102" s="93">
        <f>IFERROR(DTE_demand_forecast!Q227*Settings!$K$45,"-")</f>
        <v>7897315.5645590564</v>
      </c>
      <c r="R102" s="93">
        <f>IFERROR(DTE_demand_forecast!R227*Settings!$K$45,"-")</f>
        <v>8039831.9334788984</v>
      </c>
      <c r="S102" s="93">
        <f>IFERROR(DTE_demand_forecast!S227*Settings!$K$45,"-")</f>
        <v>8185198.62977714</v>
      </c>
      <c r="T102" s="93">
        <f>IFERROR(DTE_demand_forecast!T227*Settings!$K$45,"-")</f>
        <v>8333472.6600013459</v>
      </c>
      <c r="U102" s="93">
        <f>IFERROR(DTE_demand_forecast!U227*Settings!$K$45,"-")</f>
        <v>8484712.1708300356</v>
      </c>
      <c r="V102" s="93">
        <f>IFERROR(DTE_demand_forecast!V227*Settings!$K$45,"-")</f>
        <v>8638976.4718752988</v>
      </c>
    </row>
    <row r="103" spans="1:22" x14ac:dyDescent="0.3">
      <c r="A103" s="247"/>
      <c r="B103" s="45" t="s">
        <v>103</v>
      </c>
      <c r="C103" s="154">
        <f t="shared" ref="C103:V103" si="5">SUM(C95:C102)</f>
        <v>16877553.104361299</v>
      </c>
      <c r="D103" s="154">
        <f t="shared" si="5"/>
        <v>17590715.790810574</v>
      </c>
      <c r="E103" s="154">
        <f t="shared" si="5"/>
        <v>18288938.705983568</v>
      </c>
      <c r="F103" s="154">
        <f t="shared" si="5"/>
        <v>18935780.747890089</v>
      </c>
      <c r="G103" s="154">
        <f t="shared" si="5"/>
        <v>21782040.008074753</v>
      </c>
      <c r="H103" s="154">
        <f t="shared" si="5"/>
        <v>24410813.014921766</v>
      </c>
      <c r="I103" s="154">
        <f t="shared" si="5"/>
        <v>26345737.020805549</v>
      </c>
      <c r="J103" s="154">
        <f t="shared" si="5"/>
        <v>29267288.048100989</v>
      </c>
      <c r="K103" s="154">
        <f t="shared" si="5"/>
        <v>31793565.929785121</v>
      </c>
      <c r="L103" s="154">
        <f t="shared" si="5"/>
        <v>34411939.256555684</v>
      </c>
      <c r="M103" s="154">
        <f t="shared" si="5"/>
        <v>38495828.849625513</v>
      </c>
      <c r="N103" s="154">
        <f t="shared" si="5"/>
        <v>39129670.220410533</v>
      </c>
      <c r="O103" s="154">
        <f t="shared" si="5"/>
        <v>39776188.418611281</v>
      </c>
      <c r="P103" s="154">
        <f t="shared" si="5"/>
        <v>40435636.980776019</v>
      </c>
      <c r="Q103" s="154">
        <f t="shared" si="5"/>
        <v>41108274.514184073</v>
      </c>
      <c r="R103" s="154">
        <f t="shared" si="5"/>
        <v>41794364.798260257</v>
      </c>
      <c r="S103" s="154">
        <f t="shared" si="5"/>
        <v>42494176.888017997</v>
      </c>
      <c r="T103" s="154">
        <f t="shared" si="5"/>
        <v>43207985.219570883</v>
      </c>
      <c r="U103" s="154">
        <f t="shared" si="5"/>
        <v>43936069.717754811</v>
      </c>
      <c r="V103" s="154">
        <f t="shared" si="5"/>
        <v>44678715.90590243</v>
      </c>
    </row>
    <row r="104" spans="1:22" x14ac:dyDescent="0.3">
      <c r="A104" s="247"/>
    </row>
    <row r="105" spans="1:22" x14ac:dyDescent="0.3">
      <c r="A105" s="247"/>
    </row>
    <row r="106" spans="1:22" x14ac:dyDescent="0.3">
      <c r="A106" s="247"/>
    </row>
    <row r="107" spans="1:22" x14ac:dyDescent="0.3">
      <c r="A107" s="247"/>
    </row>
    <row r="108" spans="1:22" x14ac:dyDescent="0.3">
      <c r="A108" s="247"/>
    </row>
    <row r="109" spans="1:22" x14ac:dyDescent="0.3">
      <c r="A109" s="247"/>
    </row>
    <row r="110" spans="1:22" x14ac:dyDescent="0.3">
      <c r="A110" s="247"/>
    </row>
    <row r="111" spans="1:22" x14ac:dyDescent="0.3">
      <c r="A111" s="247"/>
    </row>
    <row r="112" spans="1:22" x14ac:dyDescent="0.3">
      <c r="A112" s="247"/>
    </row>
    <row r="113" spans="1:22" x14ac:dyDescent="0.3">
      <c r="A113" s="246">
        <v>0.6</v>
      </c>
      <c r="B113" t="s">
        <v>224</v>
      </c>
      <c r="L113" s="32"/>
      <c r="M113" s="32"/>
    </row>
    <row r="114" spans="1:22" x14ac:dyDescent="0.3">
      <c r="A114" s="247"/>
      <c r="B114" s="91" t="s">
        <v>101</v>
      </c>
      <c r="C114" s="91">
        <v>2021</v>
      </c>
      <c r="D114" s="92">
        <v>2022</v>
      </c>
      <c r="E114" s="91">
        <v>2023</v>
      </c>
      <c r="F114" s="92">
        <v>2024</v>
      </c>
      <c r="G114" s="91">
        <v>2025</v>
      </c>
      <c r="H114" s="92">
        <v>2026</v>
      </c>
      <c r="I114" s="91">
        <v>2027</v>
      </c>
      <c r="J114" s="92">
        <v>2028</v>
      </c>
      <c r="K114" s="91">
        <v>2029</v>
      </c>
      <c r="L114" s="92">
        <v>2030</v>
      </c>
      <c r="M114" s="91">
        <v>2031</v>
      </c>
      <c r="N114" s="92">
        <v>2032</v>
      </c>
      <c r="O114" s="91">
        <v>2033</v>
      </c>
      <c r="P114" s="92">
        <v>2034</v>
      </c>
      <c r="Q114" s="91">
        <v>2035</v>
      </c>
      <c r="R114" s="92">
        <v>2036</v>
      </c>
      <c r="S114" s="91">
        <v>2037</v>
      </c>
      <c r="T114" s="92">
        <v>2038</v>
      </c>
      <c r="U114" s="91">
        <v>2039</v>
      </c>
      <c r="V114" s="92">
        <v>2040</v>
      </c>
    </row>
    <row r="115" spans="1:22" x14ac:dyDescent="0.3">
      <c r="A115" s="247"/>
      <c r="B115" s="45" t="s">
        <v>58</v>
      </c>
      <c r="C115" s="93">
        <f>IFERROR(DTE_demand_forecast!C62*Settings!$K$47,"-")</f>
        <v>7021671.6818302013</v>
      </c>
      <c r="D115" s="93">
        <f>IFERROR(DTE_demand_forecast!D62*Settings!$K$47,"-")</f>
        <v>7194861.115476721</v>
      </c>
      <c r="E115" s="93">
        <f>IFERROR(DTE_demand_forecast!E62*Settings!$K$47,"-")</f>
        <v>7365402.1293783356</v>
      </c>
      <c r="F115" s="93">
        <f>IFERROR(DTE_demand_forecast!F62*Settings!$K$47,"-")</f>
        <v>7567306.3165373495</v>
      </c>
      <c r="G115" s="93">
        <f>IFERROR(DTE_demand_forecast!G62*Settings!$K$47,"-")</f>
        <v>7764715.6310772337</v>
      </c>
      <c r="H115" s="93">
        <f>IFERROR(DTE_demand_forecast!H62*Settings!$K$47,"-")</f>
        <v>7969734.177377563</v>
      </c>
      <c r="I115" s="93">
        <f>IFERROR(DTE_demand_forecast!I62*Settings!$K$47,"-")</f>
        <v>8182587.3609829415</v>
      </c>
      <c r="J115" s="93">
        <f>IFERROR(DTE_demand_forecast!J62*Settings!$K$47,"-")</f>
        <v>8403506.5599670485</v>
      </c>
      <c r="K115" s="93">
        <f>IFERROR(DTE_demand_forecast!K62*Settings!$K$47,"-")</f>
        <v>8632729.2736715954</v>
      </c>
      <c r="L115" s="93">
        <f>IFERROR(DTE_demand_forecast!L62*Settings!$K$47,"-")</f>
        <v>8870499.2750058006</v>
      </c>
      <c r="M115" s="93">
        <f>IFERROR(DTE_demand_forecast!M62*Settings!$K$47,"-")</f>
        <v>12948877.957922876</v>
      </c>
      <c r="N115" s="93">
        <f>IFERROR(DTE_demand_forecast!N62*Settings!$K$47,"-")</f>
        <v>13072565.912616931</v>
      </c>
      <c r="O115" s="93">
        <f>IFERROR(DTE_demand_forecast!O62*Settings!$K$47,"-")</f>
        <v>13198727.626404865</v>
      </c>
      <c r="P115" s="93">
        <f>IFERROR(DTE_demand_forecast!P62*Settings!$K$47,"-")</f>
        <v>13327412.574468559</v>
      </c>
      <c r="Q115" s="93">
        <f>IFERROR(DTE_demand_forecast!Q62*Settings!$K$47,"-")</f>
        <v>13458671.221493529</v>
      </c>
      <c r="R115" s="93">
        <f>IFERROR(DTE_demand_forecast!R62*Settings!$K$47,"-")</f>
        <v>13592555.041458992</v>
      </c>
      <c r="S115" s="93">
        <f>IFERROR(DTE_demand_forecast!S62*Settings!$K$47,"-")</f>
        <v>13729116.537823772</v>
      </c>
      <c r="T115" s="93">
        <f>IFERROR(DTE_demand_forecast!T62*Settings!$K$47,"-")</f>
        <v>13868409.264115844</v>
      </c>
      <c r="U115" s="93">
        <f>IFERROR(DTE_demand_forecast!U62*Settings!$K$47,"-")</f>
        <v>14010487.844933756</v>
      </c>
      <c r="V115" s="93">
        <f>IFERROR(DTE_demand_forecast!V62*Settings!$K$47,"-")</f>
        <v>14155407.997368028</v>
      </c>
    </row>
    <row r="116" spans="1:22" x14ac:dyDescent="0.3">
      <c r="A116" s="247"/>
      <c r="B116" s="45" t="s">
        <v>56</v>
      </c>
      <c r="C116" s="93">
        <f>IFERROR(DTE_demand_forecast!C63*Settings!$K$47,"-")</f>
        <v>9486667.1159850676</v>
      </c>
      <c r="D116" s="93">
        <f>IFERROR(DTE_demand_forecast!D63*Settings!$K$47,"-")</f>
        <v>7473996.1529904157</v>
      </c>
      <c r="E116" s="93">
        <f>IFERROR(DTE_demand_forecast!E63*Settings!$K$47,"-")</f>
        <v>6386527.4965329207</v>
      </c>
      <c r="F116" s="93">
        <f>IFERROR(DTE_demand_forecast!F63*Settings!$K$47,"-")</f>
        <v>4723156.2453311598</v>
      </c>
      <c r="G116" s="93">
        <f>IFERROR(DTE_demand_forecast!G63*Settings!$K$47,"-")</f>
        <v>5734797.5450416431</v>
      </c>
      <c r="H116" s="93">
        <f>IFERROR(DTE_demand_forecast!H63*Settings!$K$47,"-")</f>
        <v>5459605.0510425987</v>
      </c>
      <c r="I116" s="93">
        <f>IFERROR(DTE_demand_forecast!I63*Settings!$K$47,"-")</f>
        <v>5243451.1607135916</v>
      </c>
      <c r="J116" s="93">
        <f>IFERROR(DTE_demand_forecast!J63*Settings!$K$47,"-")</f>
        <v>6063614.6633313857</v>
      </c>
      <c r="K116" s="93">
        <f>IFERROR(DTE_demand_forecast!K63*Settings!$K$47,"-")</f>
        <v>6338101.82671047</v>
      </c>
      <c r="L116" s="93">
        <f>IFERROR(DTE_demand_forecast!L63*Settings!$K$47,"-")</f>
        <v>6621155.4026609464</v>
      </c>
      <c r="M116" s="93">
        <f>IFERROR(DTE_demand_forecast!M63*Settings!$K$47,"-")</f>
        <v>6752959.9156361455</v>
      </c>
      <c r="N116" s="93">
        <f>IFERROR(DTE_demand_forecast!N63*Settings!$K$47,"-")</f>
        <v>6887400.5188708482</v>
      </c>
      <c r="O116" s="93">
        <f>IFERROR(DTE_demand_forecast!O63*Settings!$K$47,"-")</f>
        <v>7024529.934170248</v>
      </c>
      <c r="P116" s="93">
        <f>IFERROR(DTE_demand_forecast!P63*Settings!$K$47,"-")</f>
        <v>7164401.9377756324</v>
      </c>
      <c r="Q116" s="93">
        <f>IFERROR(DTE_demand_forecast!Q63*Settings!$K$47,"-")</f>
        <v>7307071.3814531267</v>
      </c>
      <c r="R116" s="93">
        <f>IFERROR(DTE_demand_forecast!R63*Settings!$K$47,"-")</f>
        <v>7452594.2140041674</v>
      </c>
      <c r="S116" s="93">
        <f>IFERROR(DTE_demand_forecast!S63*Settings!$K$47,"-")</f>
        <v>7601027.5032062335</v>
      </c>
      <c r="T116" s="93">
        <f>IFERROR(DTE_demand_forecast!T63*Settings!$K$47,"-")</f>
        <v>7752429.4581923392</v>
      </c>
      <c r="U116" s="93">
        <f>IFERROR(DTE_demand_forecast!U63*Settings!$K$47,"-")</f>
        <v>7906859.452278167</v>
      </c>
      <c r="V116" s="93">
        <f>IFERROR(DTE_demand_forecast!V63*Settings!$K$47,"-")</f>
        <v>8064378.04624571</v>
      </c>
    </row>
    <row r="117" spans="1:22" x14ac:dyDescent="0.3">
      <c r="A117" s="247"/>
      <c r="B117" s="45" t="s">
        <v>55</v>
      </c>
      <c r="C117" s="93">
        <f>IFERROR(DTE_demand_forecast!C64*Settings!$K$47,"-")</f>
        <v>151972.79505637416</v>
      </c>
      <c r="D117" s="93">
        <f>IFERROR(DTE_demand_forecast!D64*Settings!$K$47,"-")</f>
        <v>154391.0665358853</v>
      </c>
      <c r="E117" s="93">
        <f>IFERROR(DTE_demand_forecast!E64*Settings!$K$47,"-")</f>
        <v>178773.5436872509</v>
      </c>
      <c r="F117" s="93">
        <f>IFERROR(DTE_demand_forecast!F64*Settings!$K$47,"-")</f>
        <v>182900.09578387631</v>
      </c>
      <c r="G117" s="93">
        <f>IFERROR(DTE_demand_forecast!G64*Settings!$K$47,"-")</f>
        <v>187153.95640263165</v>
      </c>
      <c r="H117" s="93">
        <f>IFERROR(DTE_demand_forecast!H64*Settings!$K$47,"-")</f>
        <v>191538.56726356348</v>
      </c>
      <c r="I117" s="93">
        <f>IFERROR(DTE_demand_forecast!I64*Settings!$K$47,"-")</f>
        <v>196057.45683211135</v>
      </c>
      <c r="J117" s="93">
        <f>IFERROR(DTE_demand_forecast!J64*Settings!$K$47,"-")</f>
        <v>200714.24241223544</v>
      </c>
      <c r="K117" s="93">
        <f>IFERROR(DTE_demand_forecast!K64*Settings!$K$47,"-")</f>
        <v>205512.63228857156</v>
      </c>
      <c r="L117" s="93">
        <f>IFERROR(DTE_demand_forecast!L64*Settings!$K$47,"-")</f>
        <v>210456.42791873601</v>
      </c>
      <c r="M117" s="93">
        <f>IFERROR(DTE_demand_forecast!M64*Settings!$K$47,"-")</f>
        <v>212977.76369011987</v>
      </c>
      <c r="N117" s="93">
        <f>IFERROR(DTE_demand_forecast!N64*Settings!$K$47,"-")</f>
        <v>215549.52617693139</v>
      </c>
      <c r="O117" s="93">
        <f>IFERROR(DTE_demand_forecast!O64*Settings!$K$47,"-")</f>
        <v>218172.72391347922</v>
      </c>
      <c r="P117" s="93">
        <f>IFERROR(DTE_demand_forecast!P64*Settings!$K$47,"-")</f>
        <v>220848.38560475796</v>
      </c>
      <c r="Q117" s="93">
        <f>IFERROR(DTE_demand_forecast!Q64*Settings!$K$47,"-")</f>
        <v>223577.5605298623</v>
      </c>
      <c r="R117" s="93">
        <f>IFERROR(DTE_demand_forecast!R64*Settings!$K$47,"-")</f>
        <v>226361.31895346861</v>
      </c>
      <c r="S117" s="93">
        <f>IFERROR(DTE_demand_forecast!S64*Settings!$K$47,"-")</f>
        <v>229200.75254554721</v>
      </c>
      <c r="T117" s="93">
        <f>IFERROR(DTE_demand_forecast!T64*Settings!$K$47,"-")</f>
        <v>232096.9748094673</v>
      </c>
      <c r="U117" s="93">
        <f>IFERROR(DTE_demand_forecast!U64*Settings!$K$47,"-")</f>
        <v>235051.12151866578</v>
      </c>
      <c r="V117" s="93">
        <f>IFERROR(DTE_demand_forecast!V64*Settings!$K$47,"-")</f>
        <v>238064.35116204823</v>
      </c>
    </row>
    <row r="118" spans="1:22" x14ac:dyDescent="0.3">
      <c r="A118" s="247"/>
      <c r="B118" s="45" t="s">
        <v>99</v>
      </c>
      <c r="C118" s="93">
        <f>IFERROR(DTE_demand_forecast!C65*Settings!$K$47,"-")</f>
        <v>0</v>
      </c>
      <c r="D118" s="93">
        <f>IFERROR(DTE_demand_forecast!D65*Settings!$K$47,"-")</f>
        <v>0</v>
      </c>
      <c r="E118" s="93">
        <f>IFERROR(DTE_demand_forecast!E65*Settings!$K$47,"-")</f>
        <v>0</v>
      </c>
      <c r="F118" s="93">
        <f>IFERROR(DTE_demand_forecast!F65*Settings!$K$47,"-")</f>
        <v>0</v>
      </c>
      <c r="G118" s="93">
        <f>IFERROR(DTE_demand_forecast!G65*Settings!$K$47,"-")</f>
        <v>0</v>
      </c>
      <c r="H118" s="93">
        <f>IFERROR(DTE_demand_forecast!H65*Settings!$K$47,"-")</f>
        <v>0</v>
      </c>
      <c r="I118" s="93">
        <f>IFERROR(DTE_demand_forecast!I65*Settings!$K$47,"-")</f>
        <v>0</v>
      </c>
      <c r="J118" s="93">
        <f>IFERROR(DTE_demand_forecast!J65*Settings!$K$47,"-")</f>
        <v>0</v>
      </c>
      <c r="K118" s="93">
        <f>IFERROR(DTE_demand_forecast!K65*Settings!$K$47,"-")</f>
        <v>0</v>
      </c>
      <c r="L118" s="93">
        <f>IFERROR(DTE_demand_forecast!L65*Settings!$K$47,"-")</f>
        <v>0</v>
      </c>
      <c r="M118" s="93">
        <f>IFERROR(DTE_demand_forecast!M65*Settings!$K$47,"-")</f>
        <v>0</v>
      </c>
      <c r="N118" s="93">
        <f>IFERROR(DTE_demand_forecast!N65*Settings!$K$47,"-")</f>
        <v>0</v>
      </c>
      <c r="O118" s="93">
        <f>IFERROR(DTE_demand_forecast!O65*Settings!$K$47,"-")</f>
        <v>0</v>
      </c>
      <c r="P118" s="93">
        <f>IFERROR(DTE_demand_forecast!P65*Settings!$K$47,"-")</f>
        <v>0</v>
      </c>
      <c r="Q118" s="93">
        <f>IFERROR(DTE_demand_forecast!Q65*Settings!$K$47,"-")</f>
        <v>0</v>
      </c>
      <c r="R118" s="93">
        <f>IFERROR(DTE_demand_forecast!R65*Settings!$K$47,"-")</f>
        <v>0</v>
      </c>
      <c r="S118" s="93">
        <f>IFERROR(DTE_demand_forecast!S65*Settings!$K$47,"-")</f>
        <v>0</v>
      </c>
      <c r="T118" s="93">
        <f>IFERROR(DTE_demand_forecast!T65*Settings!$K$47,"-")</f>
        <v>0</v>
      </c>
      <c r="U118" s="93">
        <f>IFERROR(DTE_demand_forecast!U65*Settings!$K$47,"-")</f>
        <v>0</v>
      </c>
      <c r="V118" s="93">
        <f>IFERROR(DTE_demand_forecast!V65*Settings!$K$47,"-")</f>
        <v>0</v>
      </c>
    </row>
    <row r="119" spans="1:22" x14ac:dyDescent="0.3">
      <c r="A119" s="247"/>
      <c r="B119" s="45" t="s">
        <v>59</v>
      </c>
      <c r="C119" s="93">
        <f>IFERROR(DTE_demand_forecast!C66*Settings!$K$47,"-")</f>
        <v>0</v>
      </c>
      <c r="D119" s="93">
        <f>IFERROR(DTE_demand_forecast!D66*Settings!$K$47,"-")</f>
        <v>0</v>
      </c>
      <c r="E119" s="93">
        <f>IFERROR(DTE_demand_forecast!E66*Settings!$K$47,"-")</f>
        <v>0</v>
      </c>
      <c r="F119" s="93">
        <f>IFERROR(DTE_demand_forecast!F66*Settings!$K$47,"-")</f>
        <v>0</v>
      </c>
      <c r="G119" s="93">
        <f>IFERROR(DTE_demand_forecast!G66*Settings!$K$47,"-")</f>
        <v>0</v>
      </c>
      <c r="H119" s="93">
        <f>IFERROR(DTE_demand_forecast!H66*Settings!$K$47,"-")</f>
        <v>0</v>
      </c>
      <c r="I119" s="93">
        <f>IFERROR(DTE_demand_forecast!I66*Settings!$K$47,"-")</f>
        <v>0</v>
      </c>
      <c r="J119" s="93">
        <f>IFERROR(DTE_demand_forecast!J66*Settings!$K$47,"-")</f>
        <v>0</v>
      </c>
      <c r="K119" s="93">
        <f>IFERROR(DTE_demand_forecast!K66*Settings!$K$47,"-")</f>
        <v>0</v>
      </c>
      <c r="L119" s="93">
        <f>IFERROR(DTE_demand_forecast!L66*Settings!$K$47,"-")</f>
        <v>0</v>
      </c>
      <c r="M119" s="93">
        <f>IFERROR(DTE_demand_forecast!M66*Settings!$K$47,"-")</f>
        <v>0</v>
      </c>
      <c r="N119" s="93">
        <f>IFERROR(DTE_demand_forecast!N66*Settings!$K$47,"-")</f>
        <v>0</v>
      </c>
      <c r="O119" s="93">
        <f>IFERROR(DTE_demand_forecast!O66*Settings!$K$47,"-")</f>
        <v>0</v>
      </c>
      <c r="P119" s="93">
        <f>IFERROR(DTE_demand_forecast!P66*Settings!$K$47,"-")</f>
        <v>0</v>
      </c>
      <c r="Q119" s="93">
        <f>IFERROR(DTE_demand_forecast!Q66*Settings!$K$47,"-")</f>
        <v>0</v>
      </c>
      <c r="R119" s="93">
        <f>IFERROR(DTE_demand_forecast!R66*Settings!$K$47,"-")</f>
        <v>0</v>
      </c>
      <c r="S119" s="93">
        <f>IFERROR(DTE_demand_forecast!S66*Settings!$K$47,"-")</f>
        <v>0</v>
      </c>
      <c r="T119" s="93">
        <f>IFERROR(DTE_demand_forecast!T66*Settings!$K$47,"-")</f>
        <v>0</v>
      </c>
      <c r="U119" s="93">
        <f>IFERROR(DTE_demand_forecast!U66*Settings!$K$47,"-")</f>
        <v>0</v>
      </c>
      <c r="V119" s="93">
        <f>IFERROR(DTE_demand_forecast!V66*Settings!$K$47,"-")</f>
        <v>0</v>
      </c>
    </row>
    <row r="120" spans="1:22" x14ac:dyDescent="0.3">
      <c r="A120" s="247"/>
      <c r="B120" s="45" t="s">
        <v>100</v>
      </c>
      <c r="C120" s="93">
        <f>IFERROR(DTE_demand_forecast!C67*Settings!$K$47,"-")</f>
        <v>0</v>
      </c>
      <c r="D120" s="93">
        <f>IFERROR(DTE_demand_forecast!D67*Settings!$K$47,"-")</f>
        <v>0</v>
      </c>
      <c r="E120" s="93">
        <f>IFERROR(DTE_demand_forecast!E67*Settings!$K$47,"-")</f>
        <v>0</v>
      </c>
      <c r="F120" s="93">
        <f>IFERROR(DTE_demand_forecast!F67*Settings!$K$47,"-")</f>
        <v>0</v>
      </c>
      <c r="G120" s="93">
        <f>IFERROR(DTE_demand_forecast!G67*Settings!$K$47,"-")</f>
        <v>0</v>
      </c>
      <c r="H120" s="93">
        <f>IFERROR(DTE_demand_forecast!H67*Settings!$K$47,"-")</f>
        <v>0</v>
      </c>
      <c r="I120" s="93">
        <f>IFERROR(DTE_demand_forecast!I67*Settings!$K$47,"-")</f>
        <v>0</v>
      </c>
      <c r="J120" s="93">
        <f>IFERROR(DTE_demand_forecast!J67*Settings!$K$47,"-")</f>
        <v>0</v>
      </c>
      <c r="K120" s="93">
        <f>IFERROR(DTE_demand_forecast!K67*Settings!$K$47,"-")</f>
        <v>0</v>
      </c>
      <c r="L120" s="93">
        <f>IFERROR(DTE_demand_forecast!L67*Settings!$K$47,"-")</f>
        <v>0</v>
      </c>
      <c r="M120" s="93">
        <f>IFERROR(DTE_demand_forecast!M67*Settings!$K$47,"-")</f>
        <v>0</v>
      </c>
      <c r="N120" s="93">
        <f>IFERROR(DTE_demand_forecast!N67*Settings!$K$47,"-")</f>
        <v>0</v>
      </c>
      <c r="O120" s="93">
        <f>IFERROR(DTE_demand_forecast!O67*Settings!$K$47,"-")</f>
        <v>0</v>
      </c>
      <c r="P120" s="93">
        <f>IFERROR(DTE_demand_forecast!P67*Settings!$K$47,"-")</f>
        <v>0</v>
      </c>
      <c r="Q120" s="93">
        <f>IFERROR(DTE_demand_forecast!Q67*Settings!$K$47,"-")</f>
        <v>0</v>
      </c>
      <c r="R120" s="93">
        <f>IFERROR(DTE_demand_forecast!R67*Settings!$K$47,"-")</f>
        <v>0</v>
      </c>
      <c r="S120" s="93">
        <f>IFERROR(DTE_demand_forecast!S67*Settings!$K$47,"-")</f>
        <v>0</v>
      </c>
      <c r="T120" s="93">
        <f>IFERROR(DTE_demand_forecast!T67*Settings!$K$47,"-")</f>
        <v>0</v>
      </c>
      <c r="U120" s="93">
        <f>IFERROR(DTE_demand_forecast!U67*Settings!$K$47,"-")</f>
        <v>0</v>
      </c>
      <c r="V120" s="93">
        <f>IFERROR(DTE_demand_forecast!V67*Settings!$K$47,"-")</f>
        <v>0</v>
      </c>
    </row>
    <row r="121" spans="1:22" x14ac:dyDescent="0.3">
      <c r="A121" s="247"/>
      <c r="B121" s="45" t="s">
        <v>57</v>
      </c>
      <c r="C121" s="93">
        <f>IFERROR(DTE_demand_forecast!C68*Settings!$K$47,"-")</f>
        <v>14516.669955873225</v>
      </c>
      <c r="D121" s="93">
        <f>IFERROR(DTE_demand_forecast!D68*Settings!$K$47,"-")</f>
        <v>17803.149949389044</v>
      </c>
      <c r="E121" s="93">
        <f>IFERROR(DTE_demand_forecast!E68*Settings!$K$47,"-")</f>
        <v>18832.659702178105</v>
      </c>
      <c r="F121" s="93">
        <f>IFERROR(DTE_demand_forecast!F68*Settings!$K$47,"-")</f>
        <v>20599.008081228658</v>
      </c>
      <c r="G121" s="93">
        <f>IFERROR(DTE_demand_forecast!G68*Settings!$K$47,"-")</f>
        <v>29602.730823772599</v>
      </c>
      <c r="H121" s="93">
        <f>IFERROR(DTE_demand_forecast!H68*Settings!$K$47,"-")</f>
        <v>31479.977878885271</v>
      </c>
      <c r="I121" s="93">
        <f>IFERROR(DTE_demand_forecast!I68*Settings!$K$47,"-")</f>
        <v>33426.159907825036</v>
      </c>
      <c r="J121" s="93">
        <f>IFERROR(DTE_demand_forecast!J68*Settings!$K$47,"-")</f>
        <v>35443.283410722914</v>
      </c>
      <c r="K121" s="93">
        <f>IFERROR(DTE_demand_forecast!K68*Settings!$K$47,"-")</f>
        <v>37533.407573725679</v>
      </c>
      <c r="L121" s="93">
        <f>IFERROR(DTE_demand_forecast!L68*Settings!$K$47,"-")</f>
        <v>39698.645573836358</v>
      </c>
      <c r="M121" s="93">
        <f>IFERROR(DTE_demand_forecast!M68*Settings!$K$47,"-")</f>
        <v>40208.309287708558</v>
      </c>
      <c r="N121" s="93">
        <f>IFERROR(DTE_demand_forecast!N68*Settings!$K$47,"-")</f>
        <v>40728.166275858202</v>
      </c>
      <c r="O121" s="93">
        <f>IFERROR(DTE_demand_forecast!O68*Settings!$K$47,"-")</f>
        <v>41258.420403770855</v>
      </c>
      <c r="P121" s="93">
        <f>IFERROR(DTE_demand_forecast!P68*Settings!$K$47,"-")</f>
        <v>41799.279614241743</v>
      </c>
      <c r="Q121" s="93">
        <f>IFERROR(DTE_demand_forecast!Q68*Settings!$K$47,"-")</f>
        <v>42350.956008922054</v>
      </c>
      <c r="R121" s="93">
        <f>IFERROR(DTE_demand_forecast!R68*Settings!$K$47,"-")</f>
        <v>42913.665931495969</v>
      </c>
      <c r="S121" s="93">
        <f>IFERROR(DTE_demand_forecast!S68*Settings!$K$47,"-")</f>
        <v>43487.630052521366</v>
      </c>
      <c r="T121" s="93">
        <f>IFERROR(DTE_demand_forecast!T68*Settings!$K$47,"-")</f>
        <v>44073.073455967278</v>
      </c>
      <c r="U121" s="93">
        <f>IFERROR(DTE_demand_forecast!U68*Settings!$K$47,"-")</f>
        <v>44670.225727482102</v>
      </c>
      <c r="V121" s="93">
        <f>IFERROR(DTE_demand_forecast!V68*Settings!$K$47,"-")</f>
        <v>45279.321044427219</v>
      </c>
    </row>
    <row r="122" spans="1:22" x14ac:dyDescent="0.3">
      <c r="A122" s="247"/>
      <c r="B122" s="45" t="s">
        <v>60</v>
      </c>
      <c r="C122" s="93">
        <f>IFERROR(DTE_demand_forecast!C69*Settings!$K$47,"-")</f>
        <v>1071720.8583483431</v>
      </c>
      <c r="D122" s="93">
        <f>IFERROR(DTE_demand_forecast!D69*Settings!$K$47,"-")</f>
        <v>2155088.1610168614</v>
      </c>
      <c r="E122" s="93">
        <f>IFERROR(DTE_demand_forecast!E69*Settings!$K$47,"-")</f>
        <v>2363106.0492198518</v>
      </c>
      <c r="F122" s="93">
        <f>IFERROR(DTE_demand_forecast!F69*Settings!$K$47,"-")</f>
        <v>2579670.1589036253</v>
      </c>
      <c r="G122" s="93">
        <f>IFERROR(DTE_demand_forecast!G69*Settings!$K$47,"-")</f>
        <v>2804233.0610842244</v>
      </c>
      <c r="H122" s="93">
        <f>IFERROR(DTE_demand_forecast!H69*Settings!$K$47,"-")</f>
        <v>3996847.5716971117</v>
      </c>
      <c r="I122" s="93">
        <f>IFERROR(DTE_demand_forecast!I69*Settings!$K$47,"-")</f>
        <v>4257740.2601924874</v>
      </c>
      <c r="J122" s="93">
        <f>IFERROR(DTE_demand_forecast!J69*Settings!$K$47,"-")</f>
        <v>4527822.6015960583</v>
      </c>
      <c r="K122" s="93">
        <f>IFERROR(DTE_demand_forecast!K69*Settings!$K$47,"-")</f>
        <v>4807357.8249487551</v>
      </c>
      <c r="L122" s="93">
        <f>IFERROR(DTE_demand_forecast!L69*Settings!$K$47,"-")</f>
        <v>5096616.0125919813</v>
      </c>
      <c r="M122" s="93">
        <f>IFERROR(DTE_demand_forecast!M69*Settings!$K$47,"-")</f>
        <v>5180914.1129908646</v>
      </c>
      <c r="N122" s="93">
        <f>IFERROR(DTE_demand_forecast!N69*Settings!$K$47,"-")</f>
        <v>5266898.1753977239</v>
      </c>
      <c r="O122" s="93">
        <f>IFERROR(DTE_demand_forecast!O69*Settings!$K$47,"-")</f>
        <v>5354601.9190527229</v>
      </c>
      <c r="P122" s="93">
        <f>IFERROR(DTE_demand_forecast!P69*Settings!$K$47,"-")</f>
        <v>5444059.73758082</v>
      </c>
      <c r="Q122" s="93">
        <f>IFERROR(DTE_demand_forecast!Q69*Settings!$K$47,"-")</f>
        <v>5535306.7124794805</v>
      </c>
      <c r="R122" s="93">
        <f>IFERROR(DTE_demand_forecast!R69*Settings!$K$47,"-")</f>
        <v>5628378.6268761111</v>
      </c>
      <c r="S122" s="93">
        <f>IFERROR(DTE_demand_forecast!S69*Settings!$K$47,"-")</f>
        <v>5723311.9795606779</v>
      </c>
      <c r="T122" s="93">
        <f>IFERROR(DTE_demand_forecast!T69*Settings!$K$47,"-")</f>
        <v>5820143.9992989358</v>
      </c>
      <c r="U122" s="93">
        <f>IFERROR(DTE_demand_forecast!U69*Settings!$K$47,"-")</f>
        <v>5918912.6594319567</v>
      </c>
      <c r="V122" s="93">
        <f>IFERROR(DTE_demand_forecast!V69*Settings!$K$47,"-")</f>
        <v>6019656.6927676387</v>
      </c>
    </row>
    <row r="123" spans="1:22" x14ac:dyDescent="0.3">
      <c r="A123" s="247"/>
      <c r="B123" s="46" t="s">
        <v>103</v>
      </c>
      <c r="C123" s="154">
        <f t="shared" ref="C123:V123" si="6">SUM(C115:C122)</f>
        <v>17746549.121175859</v>
      </c>
      <c r="D123" s="154">
        <f t="shared" si="6"/>
        <v>16996139.645969272</v>
      </c>
      <c r="E123" s="154">
        <f t="shared" si="6"/>
        <v>16312641.878520537</v>
      </c>
      <c r="F123" s="154">
        <f t="shared" si="6"/>
        <v>15073631.82463724</v>
      </c>
      <c r="G123" s="154">
        <f t="shared" si="6"/>
        <v>16520502.924429504</v>
      </c>
      <c r="H123" s="154">
        <f t="shared" si="6"/>
        <v>17649205.345259722</v>
      </c>
      <c r="I123" s="154">
        <f t="shared" si="6"/>
        <v>17913262.398628958</v>
      </c>
      <c r="J123" s="154">
        <f t="shared" si="6"/>
        <v>19231101.350717451</v>
      </c>
      <c r="K123" s="154">
        <f t="shared" si="6"/>
        <v>20021234.965193119</v>
      </c>
      <c r="L123" s="154">
        <f t="shared" si="6"/>
        <v>20838425.763751298</v>
      </c>
      <c r="M123" s="154">
        <f t="shared" si="6"/>
        <v>25135938.059527714</v>
      </c>
      <c r="N123" s="154">
        <f t="shared" si="6"/>
        <v>25483142.299338296</v>
      </c>
      <c r="O123" s="154">
        <f t="shared" si="6"/>
        <v>25837290.623945087</v>
      </c>
      <c r="P123" s="154">
        <f t="shared" si="6"/>
        <v>26198521.91504401</v>
      </c>
      <c r="Q123" s="154">
        <f t="shared" si="6"/>
        <v>26566977.831964917</v>
      </c>
      <c r="R123" s="154">
        <f t="shared" si="6"/>
        <v>26942802.867224239</v>
      </c>
      <c r="S123" s="154">
        <f t="shared" si="6"/>
        <v>27326144.40318875</v>
      </c>
      <c r="T123" s="154">
        <f t="shared" si="6"/>
        <v>27717152.769872554</v>
      </c>
      <c r="U123" s="154">
        <f t="shared" si="6"/>
        <v>28115981.303890027</v>
      </c>
      <c r="V123" s="154">
        <f t="shared" si="6"/>
        <v>28522786.408587854</v>
      </c>
    </row>
    <row r="124" spans="1:22" x14ac:dyDescent="0.3">
      <c r="A124" s="247"/>
      <c r="B124" s="155"/>
      <c r="C124" s="156"/>
      <c r="D124" s="156"/>
      <c r="E124" s="156"/>
      <c r="F124" s="156"/>
      <c r="G124" s="156"/>
      <c r="H124" s="156"/>
      <c r="I124" s="156"/>
      <c r="J124" s="156"/>
      <c r="K124" s="156"/>
      <c r="L124" s="156"/>
      <c r="M124" s="156"/>
      <c r="N124" s="156"/>
      <c r="O124" s="156"/>
      <c r="P124" s="156"/>
      <c r="Q124" s="156"/>
      <c r="R124" s="156"/>
      <c r="S124" s="156"/>
      <c r="T124" s="156"/>
      <c r="U124" s="156"/>
      <c r="V124" s="156"/>
    </row>
    <row r="125" spans="1:22" x14ac:dyDescent="0.3">
      <c r="A125" s="247"/>
      <c r="B125" s="155"/>
      <c r="C125" s="156"/>
      <c r="D125" s="156"/>
      <c r="E125" s="156"/>
      <c r="F125" s="156"/>
      <c r="G125" s="156"/>
      <c r="H125" s="156"/>
      <c r="I125" s="156"/>
      <c r="J125" s="156"/>
      <c r="K125" s="156"/>
      <c r="L125" s="156"/>
      <c r="M125" s="156"/>
      <c r="N125" s="156"/>
      <c r="O125" s="156"/>
      <c r="P125" s="156"/>
      <c r="Q125" s="156"/>
      <c r="R125" s="156"/>
      <c r="S125" s="156"/>
      <c r="T125" s="156"/>
      <c r="U125" s="156"/>
      <c r="V125" s="156"/>
    </row>
    <row r="126" spans="1:22" x14ac:dyDescent="0.3">
      <c r="A126" s="247"/>
      <c r="B126" s="155"/>
      <c r="C126" s="156"/>
      <c r="D126" s="156"/>
      <c r="E126" s="156"/>
      <c r="F126" s="156"/>
      <c r="G126" s="156"/>
      <c r="H126" s="156"/>
      <c r="I126" s="156"/>
      <c r="J126" s="156"/>
      <c r="K126" s="156"/>
      <c r="L126" s="156"/>
      <c r="M126" s="156"/>
      <c r="N126" s="156"/>
      <c r="O126" s="156"/>
      <c r="P126" s="156"/>
      <c r="Q126" s="156"/>
      <c r="R126" s="156"/>
      <c r="S126" s="156"/>
      <c r="T126" s="156"/>
      <c r="U126" s="156"/>
      <c r="V126" s="156"/>
    </row>
    <row r="127" spans="1:22" x14ac:dyDescent="0.3">
      <c r="A127" s="247"/>
      <c r="B127" s="155"/>
      <c r="C127" s="156"/>
      <c r="D127" s="156"/>
      <c r="E127" s="156"/>
      <c r="F127" s="156"/>
      <c r="G127" s="156"/>
      <c r="H127" s="156"/>
      <c r="I127" s="156"/>
      <c r="J127" s="156"/>
      <c r="K127" s="156"/>
      <c r="L127" s="156"/>
      <c r="M127" s="156"/>
      <c r="N127" s="156"/>
      <c r="O127" s="156"/>
      <c r="P127" s="156"/>
      <c r="Q127" s="156"/>
      <c r="R127" s="156"/>
      <c r="S127" s="156"/>
      <c r="T127" s="156"/>
      <c r="U127" s="156"/>
      <c r="V127" s="156"/>
    </row>
    <row r="128" spans="1:22" x14ac:dyDescent="0.3">
      <c r="A128" s="247"/>
      <c r="B128" s="155"/>
      <c r="C128" s="156"/>
      <c r="D128" s="156"/>
      <c r="E128" s="156"/>
      <c r="F128" s="156"/>
      <c r="G128" s="156"/>
      <c r="H128" s="156"/>
      <c r="I128" s="156"/>
      <c r="J128" s="156"/>
      <c r="K128" s="156"/>
      <c r="L128" s="156"/>
      <c r="M128" s="156"/>
      <c r="N128" s="156"/>
      <c r="O128" s="156"/>
      <c r="P128" s="156"/>
      <c r="Q128" s="156"/>
      <c r="R128" s="156"/>
      <c r="S128" s="156"/>
      <c r="T128" s="156"/>
      <c r="U128" s="156"/>
      <c r="V128" s="156"/>
    </row>
    <row r="129" spans="1:22" x14ac:dyDescent="0.3">
      <c r="A129" s="247"/>
    </row>
    <row r="130" spans="1:22" x14ac:dyDescent="0.3">
      <c r="A130" s="247"/>
    </row>
    <row r="131" spans="1:22" x14ac:dyDescent="0.3">
      <c r="A131" s="247"/>
      <c r="B131" t="s">
        <v>225</v>
      </c>
      <c r="L131" s="32"/>
      <c r="M131" s="32"/>
    </row>
    <row r="132" spans="1:22" x14ac:dyDescent="0.3">
      <c r="A132" s="247"/>
      <c r="B132" s="91" t="s">
        <v>101</v>
      </c>
      <c r="C132" s="91">
        <v>2021</v>
      </c>
      <c r="D132" s="92">
        <v>2022</v>
      </c>
      <c r="E132" s="91">
        <v>2023</v>
      </c>
      <c r="F132" s="92">
        <v>2024</v>
      </c>
      <c r="G132" s="91">
        <v>2025</v>
      </c>
      <c r="H132" s="92">
        <v>2026</v>
      </c>
      <c r="I132" s="91">
        <v>2027</v>
      </c>
      <c r="J132" s="92">
        <v>2028</v>
      </c>
      <c r="K132" s="91">
        <v>2029</v>
      </c>
      <c r="L132" s="92">
        <v>2030</v>
      </c>
      <c r="M132" s="91">
        <v>2031</v>
      </c>
      <c r="N132" s="92">
        <v>2032</v>
      </c>
      <c r="O132" s="91">
        <v>2033</v>
      </c>
      <c r="P132" s="92">
        <v>2034</v>
      </c>
      <c r="Q132" s="91">
        <v>2035</v>
      </c>
      <c r="R132" s="92">
        <v>2036</v>
      </c>
      <c r="S132" s="91">
        <v>2037</v>
      </c>
      <c r="T132" s="92">
        <v>2038</v>
      </c>
      <c r="U132" s="91">
        <v>2039</v>
      </c>
      <c r="V132" s="92">
        <v>2040</v>
      </c>
    </row>
    <row r="133" spans="1:22" x14ac:dyDescent="0.3">
      <c r="A133" s="247"/>
      <c r="B133" s="45" t="s">
        <v>58</v>
      </c>
      <c r="C133" s="93">
        <f>IFERROR(DTE_demand_forecast!C141*Settings!$K$47,"-")</f>
        <v>7359895.6929912092</v>
      </c>
      <c r="D133" s="93">
        <f>IFERROR(DTE_demand_forecast!D141*Settings!$K$47,"-")</f>
        <v>7884838.0982451765</v>
      </c>
      <c r="E133" s="93">
        <f>IFERROR(DTE_demand_forecast!E141*Settings!$K$47,"-")</f>
        <v>8421066.9130140748</v>
      </c>
      <c r="F133" s="93">
        <f>IFERROR(DTE_demand_forecast!F141*Settings!$K$47,"-")</f>
        <v>9003010.4222819563</v>
      </c>
      <c r="G133" s="93">
        <f>IFERROR(DTE_demand_forecast!G141*Settings!$K$47,"-")</f>
        <v>9595238.3659016062</v>
      </c>
      <c r="H133" s="93">
        <f>IFERROR(DTE_demand_forecast!H141*Settings!$K$47,"-")</f>
        <v>10210294.004802596</v>
      </c>
      <c r="I133" s="93">
        <f>IFERROR(DTE_demand_forecast!I141*Settings!$K$47,"-")</f>
        <v>10848853.555618731</v>
      </c>
      <c r="J133" s="93">
        <f>IFERROR(DTE_demand_forecast!J141*Settings!$K$47,"-")</f>
        <v>11511611.152571054</v>
      </c>
      <c r="K133" s="93">
        <f>IFERROR(DTE_demand_forecast!K141*Settings!$K$47,"-")</f>
        <v>12199279.293684689</v>
      </c>
      <c r="L133" s="93">
        <f>IFERROR(DTE_demand_forecast!L141*Settings!$K$47,"-")</f>
        <v>12912589.297687309</v>
      </c>
      <c r="M133" s="93">
        <f>IFERROR(DTE_demand_forecast!M141*Settings!$K$47,"-")</f>
        <v>17071809.781058017</v>
      </c>
      <c r="N133" s="93">
        <f>IFERROR(DTE_demand_forecast!N141*Settings!$K$47,"-")</f>
        <v>17277956.372214772</v>
      </c>
      <c r="O133" s="93">
        <f>IFERROR(DTE_demand_forecast!O141*Settings!$K$47,"-")</f>
        <v>17488225.895194665</v>
      </c>
      <c r="P133" s="93">
        <f>IFERROR(DTE_demand_forecast!P141*Settings!$K$47,"-")</f>
        <v>17702700.808634154</v>
      </c>
      <c r="Q133" s="93">
        <f>IFERROR(DTE_demand_forecast!Q141*Settings!$K$47,"-")</f>
        <v>17921465.220342435</v>
      </c>
      <c r="R133" s="93">
        <f>IFERROR(DTE_demand_forecast!R141*Settings!$K$47,"-")</f>
        <v>18144604.920284878</v>
      </c>
      <c r="S133" s="93">
        <f>IFERROR(DTE_demand_forecast!S141*Settings!$K$47,"-")</f>
        <v>18372207.414226174</v>
      </c>
      <c r="T133" s="93">
        <f>IFERROR(DTE_demand_forecast!T141*Settings!$K$47,"-")</f>
        <v>18604361.958046291</v>
      </c>
      <c r="U133" s="93">
        <f>IFERROR(DTE_demand_forecast!U141*Settings!$K$47,"-")</f>
        <v>18841159.592742816</v>
      </c>
      <c r="V133" s="93">
        <f>IFERROR(DTE_demand_forecast!V141*Settings!$K$47,"-")</f>
        <v>19082693.180133268</v>
      </c>
    </row>
    <row r="134" spans="1:22" x14ac:dyDescent="0.3">
      <c r="A134" s="247"/>
      <c r="B134" s="45" t="s">
        <v>56</v>
      </c>
      <c r="C134" s="93">
        <f>IFERROR(DTE_demand_forecast!C142*Settings!$K$47,"-")</f>
        <v>9695287.8587406464</v>
      </c>
      <c r="D134" s="93">
        <f>IFERROR(DTE_demand_forecast!D142*Settings!$K$47,"-")</f>
        <v>7878250.6165583031</v>
      </c>
      <c r="E134" s="93">
        <f>IFERROR(DTE_demand_forecast!E142*Settings!$K$47,"-")</f>
        <v>6922273.3134370921</v>
      </c>
      <c r="F134" s="93">
        <f>IFERROR(DTE_demand_forecast!F142*Settings!$K$47,"-")</f>
        <v>5614879.1829689955</v>
      </c>
      <c r="G134" s="93">
        <f>IFERROR(DTE_demand_forecast!G142*Settings!$K$47,"-")</f>
        <v>6871744.2905298844</v>
      </c>
      <c r="H134" s="93">
        <f>IFERROR(DTE_demand_forecast!H142*Settings!$K$47,"-")</f>
        <v>6851227.8675202066</v>
      </c>
      <c r="I134" s="93">
        <f>IFERROR(DTE_demand_forecast!I142*Settings!$K$47,"-")</f>
        <v>6899482.3123219442</v>
      </c>
      <c r="J134" s="93">
        <f>IFERROR(DTE_demand_forecast!J142*Settings!$K$47,"-")</f>
        <v>7994073.834349121</v>
      </c>
      <c r="K134" s="93">
        <f>IFERROR(DTE_demand_forecast!K142*Settings!$K$47,"-")</f>
        <v>8553303.7254533246</v>
      </c>
      <c r="L134" s="93">
        <f>IFERROR(DTE_demand_forecast!L142*Settings!$K$47,"-")</f>
        <v>9131717.5545695126</v>
      </c>
      <c r="M134" s="93">
        <f>IFERROR(DTE_demand_forecast!M142*Settings!$K$47,"-")</f>
        <v>9313733.3105828837</v>
      </c>
      <c r="N134" s="93">
        <f>IFERROR(DTE_demand_forecast!N142*Settings!$K$47,"-")</f>
        <v>9499389.3817165215</v>
      </c>
      <c r="O134" s="93">
        <f>IFERROR(DTE_demand_forecast!O142*Settings!$K$47,"-")</f>
        <v>9688758.5742728338</v>
      </c>
      <c r="P134" s="93">
        <f>IFERROR(DTE_demand_forecast!P142*Settings!$K$47,"-")</f>
        <v>9881915.15068027</v>
      </c>
      <c r="Q134" s="93">
        <f>IFERROR(DTE_demand_forecast!Q142*Settings!$K$47,"-")</f>
        <v>10078934.858615857</v>
      </c>
      <c r="R134" s="93">
        <f>IFERROR(DTE_demand_forecast!R142*Settings!$K$47,"-")</f>
        <v>10279894.960710153</v>
      </c>
      <c r="S134" s="93">
        <f>IFERROR(DTE_demand_forecast!S142*Settings!$K$47,"-")</f>
        <v>10484874.264846338</v>
      </c>
      <c r="T134" s="93">
        <f>IFERROR(DTE_demand_forecast!T142*Settings!$K$47,"-")</f>
        <v>10693953.155065248</v>
      </c>
      <c r="U134" s="93">
        <f>IFERROR(DTE_demand_forecast!U142*Settings!$K$47,"-")</f>
        <v>10907213.623088531</v>
      </c>
      <c r="V134" s="93">
        <f>IFERROR(DTE_demand_forecast!V142*Settings!$K$47,"-")</f>
        <v>11124739.300472284</v>
      </c>
    </row>
    <row r="135" spans="1:22" x14ac:dyDescent="0.3">
      <c r="A135" s="247"/>
      <c r="B135" s="45" t="s">
        <v>55</v>
      </c>
      <c r="C135" s="93">
        <f>IFERROR(DTE_demand_forecast!C143*Settings!$K$47,"-")</f>
        <v>158302.01800758982</v>
      </c>
      <c r="D135" s="93">
        <f>IFERROR(DTE_demand_forecast!D143*Settings!$K$47,"-")</f>
        <v>167302.68135636527</v>
      </c>
      <c r="E135" s="93">
        <f>IFERROR(DTE_demand_forecast!E143*Settings!$K$47,"-")</f>
        <v>198528.31436258531</v>
      </c>
      <c r="F135" s="93">
        <f>IFERROR(DTE_demand_forecast!F143*Settings!$K$47,"-")</f>
        <v>209766.58390233101</v>
      </c>
      <c r="G135" s="93">
        <f>IFERROR(DTE_demand_forecast!G143*Settings!$K$47,"-")</f>
        <v>221408.72875366142</v>
      </c>
      <c r="H135" s="93">
        <f>IFERROR(DTE_demand_forecast!H143*Settings!$K$47,"-")</f>
        <v>233466.40862122391</v>
      </c>
      <c r="I135" s="93">
        <f>IFERROR(DTE_demand_forecast!I143*Settings!$K$47,"-")</f>
        <v>245951.58804772724</v>
      </c>
      <c r="J135" s="93">
        <f>IFERROR(DTE_demand_forecast!J143*Settings!$K$47,"-")</f>
        <v>258876.54394358202</v>
      </c>
      <c r="K135" s="93">
        <f>IFERROR(DTE_demand_forecast!K143*Settings!$K$47,"-")</f>
        <v>272253.87329579174</v>
      </c>
      <c r="L135" s="93">
        <f>IFERROR(DTE_demand_forecast!L143*Settings!$K$47,"-")</f>
        <v>286096.50106025219</v>
      </c>
      <c r="M135" s="93">
        <f>IFERROR(DTE_demand_forecast!M143*Settings!$K$47,"-")</f>
        <v>290130.63829446642</v>
      </c>
      <c r="N135" s="93">
        <f>IFERROR(DTE_demand_forecast!N143*Settings!$K$47,"-")</f>
        <v>294245.45827336487</v>
      </c>
      <c r="O135" s="93">
        <f>IFERROR(DTE_demand_forecast!O143*Settings!$K$47,"-")</f>
        <v>298442.57465184137</v>
      </c>
      <c r="P135" s="93">
        <f>IFERROR(DTE_demand_forecast!P143*Settings!$K$47,"-")</f>
        <v>302723.63335788733</v>
      </c>
      <c r="Q135" s="93">
        <f>IFERROR(DTE_demand_forecast!Q143*Settings!$K$47,"-")</f>
        <v>307090.31323805422</v>
      </c>
      <c r="R135" s="93">
        <f>IFERROR(DTE_demand_forecast!R143*Settings!$K$47,"-")</f>
        <v>311544.32671582443</v>
      </c>
      <c r="S135" s="93">
        <f>IFERROR(DTE_demand_forecast!S143*Settings!$K$47,"-")</f>
        <v>316087.42046315013</v>
      </c>
      <c r="T135" s="93">
        <f>IFERROR(DTE_demand_forecast!T143*Settings!$K$47,"-")</f>
        <v>320721.37608542229</v>
      </c>
      <c r="U135" s="93">
        <f>IFERROR(DTE_demand_forecast!U143*Settings!$K$47,"-")</f>
        <v>325448.01082013984</v>
      </c>
      <c r="V135" s="93">
        <f>IFERROR(DTE_demand_forecast!V143*Settings!$K$47,"-")</f>
        <v>330269.1782495518</v>
      </c>
    </row>
    <row r="136" spans="1:22" x14ac:dyDescent="0.3">
      <c r="A136" s="247"/>
      <c r="B136" s="45" t="s">
        <v>99</v>
      </c>
      <c r="C136" s="93">
        <f>IFERROR(DTE_demand_forecast!C144*Settings!$K$47,"-")</f>
        <v>0</v>
      </c>
      <c r="D136" s="93">
        <f>IFERROR(DTE_demand_forecast!D144*Settings!$K$47,"-")</f>
        <v>0</v>
      </c>
      <c r="E136" s="93">
        <f>IFERROR(DTE_demand_forecast!E144*Settings!$K$47,"-")</f>
        <v>0</v>
      </c>
      <c r="F136" s="93">
        <f>IFERROR(DTE_demand_forecast!F144*Settings!$K$47,"-")</f>
        <v>0</v>
      </c>
      <c r="G136" s="93">
        <f>IFERROR(DTE_demand_forecast!G144*Settings!$K$47,"-")</f>
        <v>0</v>
      </c>
      <c r="H136" s="93">
        <f>IFERROR(DTE_demand_forecast!H144*Settings!$K$47,"-")</f>
        <v>0</v>
      </c>
      <c r="I136" s="93">
        <f>IFERROR(DTE_demand_forecast!I144*Settings!$K$47,"-")</f>
        <v>0</v>
      </c>
      <c r="J136" s="93">
        <f>IFERROR(DTE_demand_forecast!J144*Settings!$K$47,"-")</f>
        <v>0</v>
      </c>
      <c r="K136" s="93">
        <f>IFERROR(DTE_demand_forecast!K144*Settings!$K$47,"-")</f>
        <v>0</v>
      </c>
      <c r="L136" s="93">
        <f>IFERROR(DTE_demand_forecast!L144*Settings!$K$47,"-")</f>
        <v>0</v>
      </c>
      <c r="M136" s="93">
        <f>IFERROR(DTE_demand_forecast!M144*Settings!$K$47,"-")</f>
        <v>0</v>
      </c>
      <c r="N136" s="93">
        <f>IFERROR(DTE_demand_forecast!N144*Settings!$K$47,"-")</f>
        <v>0</v>
      </c>
      <c r="O136" s="93">
        <f>IFERROR(DTE_demand_forecast!O144*Settings!$K$47,"-")</f>
        <v>0</v>
      </c>
      <c r="P136" s="93">
        <f>IFERROR(DTE_demand_forecast!P144*Settings!$K$47,"-")</f>
        <v>0</v>
      </c>
      <c r="Q136" s="93">
        <f>IFERROR(DTE_demand_forecast!Q144*Settings!$K$47,"-")</f>
        <v>0</v>
      </c>
      <c r="R136" s="93">
        <f>IFERROR(DTE_demand_forecast!R144*Settings!$K$47,"-")</f>
        <v>0</v>
      </c>
      <c r="S136" s="93">
        <f>IFERROR(DTE_demand_forecast!S144*Settings!$K$47,"-")</f>
        <v>0</v>
      </c>
      <c r="T136" s="93">
        <f>IFERROR(DTE_demand_forecast!T144*Settings!$K$47,"-")</f>
        <v>0</v>
      </c>
      <c r="U136" s="93">
        <f>IFERROR(DTE_demand_forecast!U144*Settings!$K$47,"-")</f>
        <v>0</v>
      </c>
      <c r="V136" s="93">
        <f>IFERROR(DTE_demand_forecast!V144*Settings!$K$47,"-")</f>
        <v>0</v>
      </c>
    </row>
    <row r="137" spans="1:22" x14ac:dyDescent="0.3">
      <c r="A137" s="247"/>
      <c r="B137" s="45" t="s">
        <v>59</v>
      </c>
      <c r="C137" s="93">
        <f>IFERROR(DTE_demand_forecast!C145*Settings!$K$47,"-")</f>
        <v>0</v>
      </c>
      <c r="D137" s="93">
        <f>IFERROR(DTE_demand_forecast!D145*Settings!$K$47,"-")</f>
        <v>0</v>
      </c>
      <c r="E137" s="93">
        <f>IFERROR(DTE_demand_forecast!E145*Settings!$K$47,"-")</f>
        <v>0</v>
      </c>
      <c r="F137" s="93">
        <f>IFERROR(DTE_demand_forecast!F145*Settings!$K$47,"-")</f>
        <v>0</v>
      </c>
      <c r="G137" s="93">
        <f>IFERROR(DTE_demand_forecast!G145*Settings!$K$47,"-")</f>
        <v>0</v>
      </c>
      <c r="H137" s="93">
        <f>IFERROR(DTE_demand_forecast!H145*Settings!$K$47,"-")</f>
        <v>0</v>
      </c>
      <c r="I137" s="93">
        <f>IFERROR(DTE_demand_forecast!I145*Settings!$K$47,"-")</f>
        <v>0</v>
      </c>
      <c r="J137" s="93">
        <f>IFERROR(DTE_demand_forecast!J145*Settings!$K$47,"-")</f>
        <v>0</v>
      </c>
      <c r="K137" s="93">
        <f>IFERROR(DTE_demand_forecast!K145*Settings!$K$47,"-")</f>
        <v>0</v>
      </c>
      <c r="L137" s="93">
        <f>IFERROR(DTE_demand_forecast!L145*Settings!$K$47,"-")</f>
        <v>0</v>
      </c>
      <c r="M137" s="93">
        <f>IFERROR(DTE_demand_forecast!M145*Settings!$K$47,"-")</f>
        <v>0</v>
      </c>
      <c r="N137" s="93">
        <f>IFERROR(DTE_demand_forecast!N145*Settings!$K$47,"-")</f>
        <v>0</v>
      </c>
      <c r="O137" s="93">
        <f>IFERROR(DTE_demand_forecast!O145*Settings!$K$47,"-")</f>
        <v>0</v>
      </c>
      <c r="P137" s="93">
        <f>IFERROR(DTE_demand_forecast!P145*Settings!$K$47,"-")</f>
        <v>0</v>
      </c>
      <c r="Q137" s="93">
        <f>IFERROR(DTE_demand_forecast!Q145*Settings!$K$47,"-")</f>
        <v>0</v>
      </c>
      <c r="R137" s="93">
        <f>IFERROR(DTE_demand_forecast!R145*Settings!$K$47,"-")</f>
        <v>0</v>
      </c>
      <c r="S137" s="93">
        <f>IFERROR(DTE_demand_forecast!S145*Settings!$K$47,"-")</f>
        <v>0</v>
      </c>
      <c r="T137" s="93">
        <f>IFERROR(DTE_demand_forecast!T145*Settings!$K$47,"-")</f>
        <v>0</v>
      </c>
      <c r="U137" s="93">
        <f>IFERROR(DTE_demand_forecast!U145*Settings!$K$47,"-")</f>
        <v>0</v>
      </c>
      <c r="V137" s="93">
        <f>IFERROR(DTE_demand_forecast!V145*Settings!$K$47,"-")</f>
        <v>0</v>
      </c>
    </row>
    <row r="138" spans="1:22" x14ac:dyDescent="0.3">
      <c r="A138" s="247"/>
      <c r="B138" s="45" t="s">
        <v>100</v>
      </c>
      <c r="C138" s="93">
        <f>IFERROR(DTE_demand_forecast!C146*Settings!$K$47,"-")</f>
        <v>0</v>
      </c>
      <c r="D138" s="93">
        <f>IFERROR(DTE_demand_forecast!D146*Settings!$K$47,"-")</f>
        <v>0</v>
      </c>
      <c r="E138" s="93">
        <f>IFERROR(DTE_demand_forecast!E146*Settings!$K$47,"-")</f>
        <v>0</v>
      </c>
      <c r="F138" s="93">
        <f>IFERROR(DTE_demand_forecast!F146*Settings!$K$47,"-")</f>
        <v>0</v>
      </c>
      <c r="G138" s="93">
        <f>IFERROR(DTE_demand_forecast!G146*Settings!$K$47,"-")</f>
        <v>0</v>
      </c>
      <c r="H138" s="93">
        <f>IFERROR(DTE_demand_forecast!H146*Settings!$K$47,"-")</f>
        <v>0</v>
      </c>
      <c r="I138" s="93">
        <f>IFERROR(DTE_demand_forecast!I146*Settings!$K$47,"-")</f>
        <v>0</v>
      </c>
      <c r="J138" s="93">
        <f>IFERROR(DTE_demand_forecast!J146*Settings!$K$47,"-")</f>
        <v>0</v>
      </c>
      <c r="K138" s="93">
        <f>IFERROR(DTE_demand_forecast!K146*Settings!$K$47,"-")</f>
        <v>0</v>
      </c>
      <c r="L138" s="93">
        <f>IFERROR(DTE_demand_forecast!L146*Settings!$K$47,"-")</f>
        <v>0</v>
      </c>
      <c r="M138" s="93">
        <f>IFERROR(DTE_demand_forecast!M146*Settings!$K$47,"-")</f>
        <v>0</v>
      </c>
      <c r="N138" s="93">
        <f>IFERROR(DTE_demand_forecast!N146*Settings!$K$47,"-")</f>
        <v>0</v>
      </c>
      <c r="O138" s="93">
        <f>IFERROR(DTE_demand_forecast!O146*Settings!$K$47,"-")</f>
        <v>0</v>
      </c>
      <c r="P138" s="93">
        <f>IFERROR(DTE_demand_forecast!P146*Settings!$K$47,"-")</f>
        <v>0</v>
      </c>
      <c r="Q138" s="93">
        <f>IFERROR(DTE_demand_forecast!Q146*Settings!$K$47,"-")</f>
        <v>0</v>
      </c>
      <c r="R138" s="93">
        <f>IFERROR(DTE_demand_forecast!R146*Settings!$K$47,"-")</f>
        <v>0</v>
      </c>
      <c r="S138" s="93">
        <f>IFERROR(DTE_demand_forecast!S146*Settings!$K$47,"-")</f>
        <v>0</v>
      </c>
      <c r="T138" s="93">
        <f>IFERROR(DTE_demand_forecast!T146*Settings!$K$47,"-")</f>
        <v>0</v>
      </c>
      <c r="U138" s="93">
        <f>IFERROR(DTE_demand_forecast!U146*Settings!$K$47,"-")</f>
        <v>0</v>
      </c>
      <c r="V138" s="93">
        <f>IFERROR(DTE_demand_forecast!V146*Settings!$K$47,"-")</f>
        <v>0</v>
      </c>
    </row>
    <row r="139" spans="1:22" x14ac:dyDescent="0.3">
      <c r="A139" s="247"/>
      <c r="B139" s="45" t="s">
        <v>57</v>
      </c>
      <c r="C139" s="93">
        <f>IFERROR(DTE_demand_forecast!C147*Settings!$K$47,"-")</f>
        <v>14516.669955873225</v>
      </c>
      <c r="D139" s="93">
        <f>IFERROR(DTE_demand_forecast!D147*Settings!$K$47,"-")</f>
        <v>19253.126857172108</v>
      </c>
      <c r="E139" s="93">
        <f>IFERROR(DTE_demand_forecast!E147*Settings!$K$47,"-")</f>
        <v>21051.124371086189</v>
      </c>
      <c r="F139" s="93">
        <f>IFERROR(DTE_demand_forecast!F147*Settings!$K$47,"-")</f>
        <v>23616.12003094365</v>
      </c>
      <c r="G139" s="93">
        <f>IFERROR(DTE_demand_forecast!G147*Settings!$K$47,"-")</f>
        <v>33449.548559659219</v>
      </c>
      <c r="H139" s="93">
        <f>IFERROR(DTE_demand_forecast!H147*Settings!$K$47,"-")</f>
        <v>36188.482787610497</v>
      </c>
      <c r="I139" s="93">
        <f>IFERROR(DTE_demand_forecast!I147*Settings!$K$47,"-")</f>
        <v>39029.280749208054</v>
      </c>
      <c r="J139" s="93">
        <f>IFERROR(DTE_demand_forecast!J147*Settings!$K$47,"-")</f>
        <v>41974.921420106548</v>
      </c>
      <c r="K139" s="93">
        <f>IFERROR(DTE_demand_forecast!K147*Settings!$K$47,"-")</f>
        <v>45028.462189493395</v>
      </c>
      <c r="L139" s="93">
        <f>IFERROR(DTE_demand_forecast!L147*Settings!$K$47,"-")</f>
        <v>48193.04080503976</v>
      </c>
      <c r="M139" s="93">
        <f>IFERROR(DTE_demand_forecast!M147*Settings!$K$47,"-")</f>
        <v>48872.592423536036</v>
      </c>
      <c r="N139" s="93">
        <f>IFERROR(DTE_demand_forecast!N147*Settings!$K$47,"-")</f>
        <v>49565.735074402233</v>
      </c>
      <c r="O139" s="93">
        <f>IFERROR(DTE_demand_forecast!O147*Settings!$K$47,"-")</f>
        <v>50272.740578285753</v>
      </c>
      <c r="P139" s="93">
        <f>IFERROR(DTE_demand_forecast!P147*Settings!$K$47,"-")</f>
        <v>50993.886192246951</v>
      </c>
      <c r="Q139" s="93">
        <f>IFERROR(DTE_demand_forecast!Q147*Settings!$K$47,"-")</f>
        <v>51729.454718487366</v>
      </c>
      <c r="R139" s="93">
        <f>IFERROR(DTE_demand_forecast!R147*Settings!$K$47,"-")</f>
        <v>52479.734615252586</v>
      </c>
      <c r="S139" s="93">
        <f>IFERROR(DTE_demand_forecast!S147*Settings!$K$47,"-")</f>
        <v>53245.020109953126</v>
      </c>
      <c r="T139" s="93">
        <f>IFERROR(DTE_demand_forecast!T147*Settings!$K$47,"-")</f>
        <v>54025.611314547663</v>
      </c>
      <c r="U139" s="93">
        <f>IFERROR(DTE_demand_forecast!U147*Settings!$K$47,"-")</f>
        <v>54821.814343234088</v>
      </c>
      <c r="V139" s="93">
        <f>IFERROR(DTE_demand_forecast!V147*Settings!$K$47,"-")</f>
        <v>55633.941432494255</v>
      </c>
    </row>
    <row r="140" spans="1:22" x14ac:dyDescent="0.3">
      <c r="A140" s="247"/>
      <c r="B140" s="45" t="s">
        <v>60</v>
      </c>
      <c r="C140" s="93">
        <f>IFERROR(DTE_demand_forecast!C148*Settings!$K$47,"-")</f>
        <v>1159891.9576131271</v>
      </c>
      <c r="D140" s="93">
        <f>IFERROR(DTE_demand_forecast!D148*Settings!$K$47,"-")</f>
        <v>2334957.2035170216</v>
      </c>
      <c r="E140" s="93">
        <f>IFERROR(DTE_demand_forecast!E148*Settings!$K$47,"-")</f>
        <v>2638305.6842450956</v>
      </c>
      <c r="F140" s="93">
        <f>IFERROR(DTE_demand_forecast!F148*Settings!$K$47,"-")</f>
        <v>2953941.6625379571</v>
      </c>
      <c r="G140" s="93">
        <f>IFERROR(DTE_demand_forecast!G148*Settings!$K$47,"-")</f>
        <v>3281429.2282179971</v>
      </c>
      <c r="H140" s="93">
        <f>IFERROR(DTE_demand_forecast!H148*Settings!$K$47,"-")</f>
        <v>4580935.6802688492</v>
      </c>
      <c r="I140" s="93">
        <f>IFERROR(DTE_demand_forecast!I148*Settings!$K$47,"-")</f>
        <v>4952805.1093928562</v>
      </c>
      <c r="J140" s="93">
        <f>IFERROR(DTE_demand_forecast!J148*Settings!$K$47,"-")</f>
        <v>5338069.6258067749</v>
      </c>
      <c r="K140" s="93">
        <f>IFERROR(DTE_demand_forecast!K148*Settings!$K$47,"-")</f>
        <v>5737116.2852305509</v>
      </c>
      <c r="L140" s="93">
        <f>IFERROR(DTE_demand_forecast!L148*Settings!$K$47,"-")</f>
        <v>6150342.267578016</v>
      </c>
      <c r="M140" s="93">
        <f>IFERROR(DTE_demand_forecast!M148*Settings!$K$47,"-")</f>
        <v>6255714.893076621</v>
      </c>
      <c r="N140" s="93">
        <f>IFERROR(DTE_demand_forecast!N148*Settings!$K$47,"-")</f>
        <v>6363194.9710851954</v>
      </c>
      <c r="O140" s="93">
        <f>IFERROR(DTE_demand_forecast!O148*Settings!$K$47,"-")</f>
        <v>6472824.6506539434</v>
      </c>
      <c r="P140" s="93">
        <f>IFERROR(DTE_demand_forecast!P148*Settings!$K$47,"-")</f>
        <v>6584646.9238140648</v>
      </c>
      <c r="Q140" s="93">
        <f>IFERROR(DTE_demand_forecast!Q148*Settings!$K$47,"-")</f>
        <v>6698705.6424373901</v>
      </c>
      <c r="R140" s="93">
        <f>IFERROR(DTE_demand_forecast!R148*Settings!$K$47,"-")</f>
        <v>6815045.5354331788</v>
      </c>
      <c r="S140" s="93">
        <f>IFERROR(DTE_demand_forecast!S148*Settings!$K$47,"-")</f>
        <v>6933712.2262888867</v>
      </c>
      <c r="T140" s="93">
        <f>IFERROR(DTE_demand_forecast!T148*Settings!$K$47,"-")</f>
        <v>7054752.2509617079</v>
      </c>
      <c r="U140" s="93">
        <f>IFERROR(DTE_demand_forecast!U148*Settings!$K$47,"-")</f>
        <v>7178213.0761279846</v>
      </c>
      <c r="V140" s="93">
        <f>IFERROR(DTE_demand_forecast!V148*Settings!$K$47,"-")</f>
        <v>7304143.1177975871</v>
      </c>
    </row>
    <row r="141" spans="1:22" x14ac:dyDescent="0.3">
      <c r="A141" s="247"/>
      <c r="B141" s="45" t="s">
        <v>103</v>
      </c>
      <c r="C141" s="154">
        <f t="shared" ref="C141:V141" si="7">SUM(C133:C140)</f>
        <v>18387894.197308443</v>
      </c>
      <c r="D141" s="154">
        <f t="shared" si="7"/>
        <v>18284601.726534039</v>
      </c>
      <c r="E141" s="154">
        <f t="shared" si="7"/>
        <v>18201225.349429931</v>
      </c>
      <c r="F141" s="154">
        <f t="shared" si="7"/>
        <v>17805213.971722182</v>
      </c>
      <c r="G141" s="154">
        <f t="shared" si="7"/>
        <v>20003270.161962811</v>
      </c>
      <c r="H141" s="154">
        <f t="shared" si="7"/>
        <v>21912112.444000486</v>
      </c>
      <c r="I141" s="154">
        <f t="shared" si="7"/>
        <v>22986121.846130468</v>
      </c>
      <c r="J141" s="154">
        <f t="shared" si="7"/>
        <v>25144606.078090634</v>
      </c>
      <c r="K141" s="154">
        <f t="shared" si="7"/>
        <v>26806981.63985385</v>
      </c>
      <c r="L141" s="154">
        <f t="shared" si="7"/>
        <v>28528938.661700126</v>
      </c>
      <c r="M141" s="154">
        <f t="shared" si="7"/>
        <v>32980261.215435524</v>
      </c>
      <c r="N141" s="154">
        <f t="shared" si="7"/>
        <v>33484351.918364253</v>
      </c>
      <c r="O141" s="154">
        <f t="shared" si="7"/>
        <v>33998524.435351565</v>
      </c>
      <c r="P141" s="154">
        <f t="shared" si="7"/>
        <v>34522980.402678624</v>
      </c>
      <c r="Q141" s="154">
        <f t="shared" si="7"/>
        <v>35057925.489352226</v>
      </c>
      <c r="R141" s="154">
        <f t="shared" si="7"/>
        <v>35603569.477759287</v>
      </c>
      <c r="S141" s="154">
        <f t="shared" si="7"/>
        <v>36160126.345934503</v>
      </c>
      <c r="T141" s="154">
        <f t="shared" si="7"/>
        <v>36727814.35147322</v>
      </c>
      <c r="U141" s="154">
        <f t="shared" si="7"/>
        <v>37306856.117122702</v>
      </c>
      <c r="V141" s="154">
        <f t="shared" si="7"/>
        <v>37897478.718085185</v>
      </c>
    </row>
    <row r="142" spans="1:22" x14ac:dyDescent="0.3">
      <c r="A142" s="247"/>
    </row>
    <row r="143" spans="1:22" x14ac:dyDescent="0.3">
      <c r="A143" s="247"/>
    </row>
    <row r="144" spans="1:22" x14ac:dyDescent="0.3">
      <c r="A144" s="247"/>
    </row>
    <row r="145" spans="1:22" x14ac:dyDescent="0.3">
      <c r="A145" s="247"/>
    </row>
    <row r="146" spans="1:22" x14ac:dyDescent="0.3">
      <c r="A146" s="247"/>
    </row>
    <row r="147" spans="1:22" x14ac:dyDescent="0.3">
      <c r="A147" s="247"/>
    </row>
    <row r="148" spans="1:22" x14ac:dyDescent="0.3">
      <c r="A148" s="247"/>
    </row>
    <row r="149" spans="1:22" x14ac:dyDescent="0.3">
      <c r="A149" s="247"/>
      <c r="B149" t="s">
        <v>226</v>
      </c>
      <c r="L149" s="32"/>
      <c r="M149" s="32"/>
    </row>
    <row r="150" spans="1:22" x14ac:dyDescent="0.3">
      <c r="A150" s="247"/>
      <c r="B150" s="91" t="s">
        <v>101</v>
      </c>
      <c r="C150" s="91">
        <v>2021</v>
      </c>
      <c r="D150" s="92">
        <v>2022</v>
      </c>
      <c r="E150" s="91">
        <v>2023</v>
      </c>
      <c r="F150" s="92">
        <v>2024</v>
      </c>
      <c r="G150" s="91">
        <v>2025</v>
      </c>
      <c r="H150" s="92">
        <v>2026</v>
      </c>
      <c r="I150" s="91">
        <v>2027</v>
      </c>
      <c r="J150" s="92">
        <v>2028</v>
      </c>
      <c r="K150" s="91">
        <v>2029</v>
      </c>
      <c r="L150" s="92">
        <v>2030</v>
      </c>
      <c r="M150" s="91">
        <v>2031</v>
      </c>
      <c r="N150" s="92">
        <v>2032</v>
      </c>
      <c r="O150" s="91">
        <v>2033</v>
      </c>
      <c r="P150" s="92">
        <v>2034</v>
      </c>
      <c r="Q150" s="91">
        <v>2035</v>
      </c>
      <c r="R150" s="92">
        <v>2036</v>
      </c>
      <c r="S150" s="91">
        <v>2037</v>
      </c>
      <c r="T150" s="92">
        <v>2038</v>
      </c>
      <c r="U150" s="91">
        <v>2039</v>
      </c>
      <c r="V150" s="92">
        <v>2040</v>
      </c>
    </row>
    <row r="151" spans="1:22" x14ac:dyDescent="0.3">
      <c r="A151" s="247"/>
      <c r="B151" s="45" t="s">
        <v>58</v>
      </c>
      <c r="C151" s="93">
        <f>IFERROR(DTE_demand_forecast!C220*Settings!$K$47,"-")</f>
        <v>7867231.7097327225</v>
      </c>
      <c r="D151" s="93">
        <f>IFERROR(DTE_demand_forecast!D220*Settings!$K$47,"-")</f>
        <v>8919803.5723978635</v>
      </c>
      <c r="E151" s="93">
        <f>IFERROR(DTE_demand_forecast!E220*Settings!$K$47,"-")</f>
        <v>10004564.088467684</v>
      </c>
      <c r="F151" s="93">
        <f>IFERROR(DTE_demand_forecast!F220*Settings!$K$47,"-")</f>
        <v>11156566.580898866</v>
      </c>
      <c r="G151" s="93">
        <f>IFERROR(DTE_demand_forecast!G220*Settings!$K$47,"-")</f>
        <v>12341022.468138164</v>
      </c>
      <c r="H151" s="93">
        <f>IFERROR(DTE_demand_forecast!H220*Settings!$K$47,"-")</f>
        <v>13571133.745940145</v>
      </c>
      <c r="I151" s="93">
        <f>IFERROR(DTE_demand_forecast!I220*Settings!$K$47,"-")</f>
        <v>14848252.847572412</v>
      </c>
      <c r="J151" s="93">
        <f>IFERROR(DTE_demand_forecast!J220*Settings!$K$47,"-")</f>
        <v>16173768.041477058</v>
      </c>
      <c r="K151" s="93">
        <f>IFERROR(DTE_demand_forecast!K220*Settings!$K$47,"-")</f>
        <v>17549104.323704332</v>
      </c>
      <c r="L151" s="93">
        <f>IFERROR(DTE_demand_forecast!L220*Settings!$K$47,"-")</f>
        <v>18975724.331709567</v>
      </c>
      <c r="M151" s="93">
        <f>IFERROR(DTE_demand_forecast!M220*Settings!$K$47,"-")</f>
        <v>23256207.51576072</v>
      </c>
      <c r="N151" s="93">
        <f>IFERROR(DTE_demand_forecast!N220*Settings!$K$47,"-")</f>
        <v>23586042.061611526</v>
      </c>
      <c r="O151" s="93">
        <f>IFERROR(DTE_demand_forecast!O220*Settings!$K$47,"-")</f>
        <v>23922473.298379362</v>
      </c>
      <c r="P151" s="93">
        <f>IFERROR(DTE_demand_forecast!P220*Settings!$K$47,"-")</f>
        <v>24265633.159882542</v>
      </c>
      <c r="Q151" s="93">
        <f>IFERROR(DTE_demand_forecast!Q220*Settings!$K$47,"-")</f>
        <v>24615656.218615793</v>
      </c>
      <c r="R151" s="93">
        <f>IFERROR(DTE_demand_forecast!R220*Settings!$K$47,"-")</f>
        <v>24972679.738523699</v>
      </c>
      <c r="S151" s="93">
        <f>IFERROR(DTE_demand_forecast!S220*Settings!$K$47,"-")</f>
        <v>25336843.728829775</v>
      </c>
      <c r="T151" s="93">
        <f>IFERROR(DTE_demand_forecast!T220*Settings!$K$47,"-")</f>
        <v>25708290.998941965</v>
      </c>
      <c r="U151" s="93">
        <f>IFERROR(DTE_demand_forecast!U220*Settings!$K$47,"-")</f>
        <v>26087167.214456398</v>
      </c>
      <c r="V151" s="93">
        <f>IFERROR(DTE_demand_forecast!V220*Settings!$K$47,"-")</f>
        <v>26473620.954281125</v>
      </c>
    </row>
    <row r="152" spans="1:22" x14ac:dyDescent="0.3">
      <c r="A152" s="247"/>
      <c r="B152" s="45" t="s">
        <v>56</v>
      </c>
      <c r="C152" s="93">
        <f>IFERROR(DTE_demand_forecast!C221*Settings!$K$47,"-")</f>
        <v>9903908.6014962252</v>
      </c>
      <c r="D152" s="93">
        <f>IFERROR(DTE_demand_forecast!D221*Settings!$K$47,"-")</f>
        <v>8282505.0801261906</v>
      </c>
      <c r="E152" s="93">
        <f>IFERROR(DTE_demand_forecast!E221*Settings!$K$47,"-")</f>
        <v>7458019.1303412635</v>
      </c>
      <c r="F152" s="93">
        <f>IFERROR(DTE_demand_forecast!F221*Settings!$K$47,"-")</f>
        <v>6506602.1206068322</v>
      </c>
      <c r="G152" s="93">
        <f>IFERROR(DTE_demand_forecast!G221*Settings!$K$47,"-")</f>
        <v>8008691.0360181239</v>
      </c>
      <c r="H152" s="93">
        <f>IFERROR(DTE_demand_forecast!H221*Settings!$K$47,"-")</f>
        <v>8242850.6839978145</v>
      </c>
      <c r="I152" s="93">
        <f>IFERROR(DTE_demand_forecast!I221*Settings!$K$47,"-")</f>
        <v>8555513.4639302958</v>
      </c>
      <c r="J152" s="93">
        <f>IFERROR(DTE_demand_forecast!J221*Settings!$K$47,"-")</f>
        <v>9924533.0053668562</v>
      </c>
      <c r="K152" s="93">
        <f>IFERROR(DTE_demand_forecast!K221*Settings!$K$47,"-")</f>
        <v>10768505.624196177</v>
      </c>
      <c r="L152" s="93">
        <f>IFERROR(DTE_demand_forecast!L221*Settings!$K$47,"-")</f>
        <v>11642279.706478078</v>
      </c>
      <c r="M152" s="93">
        <f>IFERROR(DTE_demand_forecast!M221*Settings!$K$47,"-")</f>
        <v>11874506.705529621</v>
      </c>
      <c r="N152" s="93">
        <f>IFERROR(DTE_demand_forecast!N221*Settings!$K$47,"-")</f>
        <v>12111378.244562192</v>
      </c>
      <c r="O152" s="93">
        <f>IFERROR(DTE_demand_forecast!O221*Settings!$K$47,"-")</f>
        <v>12352987.21437542</v>
      </c>
      <c r="P152" s="93">
        <f>IFERROR(DTE_demand_forecast!P221*Settings!$K$47,"-")</f>
        <v>12599428.363584908</v>
      </c>
      <c r="Q152" s="93">
        <f>IFERROR(DTE_demand_forecast!Q221*Settings!$K$47,"-")</f>
        <v>12850798.335778587</v>
      </c>
      <c r="R152" s="93">
        <f>IFERROR(DTE_demand_forecast!R221*Settings!$K$47,"-")</f>
        <v>13107195.707416138</v>
      </c>
      <c r="S152" s="93">
        <f>IFERROR(DTE_demand_forecast!S221*Settings!$K$47,"-")</f>
        <v>13368721.026486441</v>
      </c>
      <c r="T152" s="93">
        <f>IFERROR(DTE_demand_forecast!T221*Settings!$K$47,"-")</f>
        <v>13635476.851938153</v>
      </c>
      <c r="U152" s="93">
        <f>IFERROR(DTE_demand_forecast!U221*Settings!$K$47,"-")</f>
        <v>13907567.793898895</v>
      </c>
      <c r="V152" s="93">
        <f>IFERROR(DTE_demand_forecast!V221*Settings!$K$47,"-")</f>
        <v>14185100.554698853</v>
      </c>
    </row>
    <row r="153" spans="1:22" x14ac:dyDescent="0.3">
      <c r="A153" s="247"/>
      <c r="B153" s="45" t="s">
        <v>55</v>
      </c>
      <c r="C153" s="93">
        <f>IFERROR(DTE_demand_forecast!C222*Settings!$K$47,"-")</f>
        <v>166740.98194254408</v>
      </c>
      <c r="D153" s="93">
        <f>IFERROR(DTE_demand_forecast!D222*Settings!$K$47,"-")</f>
        <v>184518.1677836719</v>
      </c>
      <c r="E153" s="93">
        <f>IFERROR(DTE_demand_forecast!E222*Settings!$K$47,"-")</f>
        <v>224868.00859636444</v>
      </c>
      <c r="F153" s="93">
        <f>IFERROR(DTE_demand_forecast!F222*Settings!$K$47,"-")</f>
        <v>245588.56806027069</v>
      </c>
      <c r="G153" s="93">
        <f>IFERROR(DTE_demand_forecast!G222*Settings!$K$47,"-")</f>
        <v>267081.75855503447</v>
      </c>
      <c r="H153" s="93">
        <f>IFERROR(DTE_demand_forecast!H222*Settings!$K$47,"-")</f>
        <v>289370.19709810452</v>
      </c>
      <c r="I153" s="93">
        <f>IFERROR(DTE_demand_forecast!I222*Settings!$K$47,"-")</f>
        <v>312477.09633521514</v>
      </c>
      <c r="J153" s="93">
        <f>IFERROR(DTE_demand_forecast!J222*Settings!$K$47,"-")</f>
        <v>336426.27931871073</v>
      </c>
      <c r="K153" s="93">
        <f>IFERROR(DTE_demand_forecast!K222*Settings!$K$47,"-")</f>
        <v>361242.19463875203</v>
      </c>
      <c r="L153" s="93">
        <f>IFERROR(DTE_demand_forecast!L222*Settings!$K$47,"-")</f>
        <v>386949.93191560713</v>
      </c>
      <c r="M153" s="93">
        <f>IFERROR(DTE_demand_forecast!M222*Settings!$K$47,"-")</f>
        <v>393001.13776692853</v>
      </c>
      <c r="N153" s="93">
        <f>IFERROR(DTE_demand_forecast!N222*Settings!$K$47,"-")</f>
        <v>399173.36773527617</v>
      </c>
      <c r="O153" s="93">
        <f>IFERROR(DTE_demand_forecast!O222*Settings!$K$47,"-")</f>
        <v>405469.04230299086</v>
      </c>
      <c r="P153" s="93">
        <f>IFERROR(DTE_demand_forecast!P222*Settings!$K$47,"-")</f>
        <v>411890.6303620598</v>
      </c>
      <c r="Q153" s="93">
        <f>IFERROR(DTE_demand_forecast!Q222*Settings!$K$47,"-")</f>
        <v>418440.65018231026</v>
      </c>
      <c r="R153" s="93">
        <f>IFERROR(DTE_demand_forecast!R222*Settings!$K$47,"-")</f>
        <v>425121.67039896554</v>
      </c>
      <c r="S153" s="93">
        <f>IFERROR(DTE_demand_forecast!S222*Settings!$K$47,"-")</f>
        <v>431936.3110199541</v>
      </c>
      <c r="T153" s="93">
        <f>IFERROR(DTE_demand_forecast!T222*Settings!$K$47,"-")</f>
        <v>438887.24445336236</v>
      </c>
      <c r="U153" s="93">
        <f>IFERROR(DTE_demand_forecast!U222*Settings!$K$47,"-")</f>
        <v>445977.19655543868</v>
      </c>
      <c r="V153" s="93">
        <f>IFERROR(DTE_demand_forecast!V222*Settings!$K$47,"-")</f>
        <v>453208.94769955659</v>
      </c>
    </row>
    <row r="154" spans="1:22" x14ac:dyDescent="0.3">
      <c r="A154" s="247"/>
      <c r="B154" s="45" t="s">
        <v>99</v>
      </c>
      <c r="C154" s="93">
        <f>IFERROR(DTE_demand_forecast!C223*Settings!$K$47,"-")</f>
        <v>0</v>
      </c>
      <c r="D154" s="93">
        <f>IFERROR(DTE_demand_forecast!D223*Settings!$K$47,"-")</f>
        <v>0</v>
      </c>
      <c r="E154" s="93">
        <f>IFERROR(DTE_demand_forecast!E223*Settings!$K$47,"-")</f>
        <v>0</v>
      </c>
      <c r="F154" s="93">
        <f>IFERROR(DTE_demand_forecast!F223*Settings!$K$47,"-")</f>
        <v>0</v>
      </c>
      <c r="G154" s="93">
        <f>IFERROR(DTE_demand_forecast!G223*Settings!$K$47,"-")</f>
        <v>0</v>
      </c>
      <c r="H154" s="93">
        <f>IFERROR(DTE_demand_forecast!H223*Settings!$K$47,"-")</f>
        <v>0</v>
      </c>
      <c r="I154" s="93">
        <f>IFERROR(DTE_demand_forecast!I223*Settings!$K$47,"-")</f>
        <v>0</v>
      </c>
      <c r="J154" s="93">
        <f>IFERROR(DTE_demand_forecast!J223*Settings!$K$47,"-")</f>
        <v>0</v>
      </c>
      <c r="K154" s="93">
        <f>IFERROR(DTE_demand_forecast!K223*Settings!$K$47,"-")</f>
        <v>0</v>
      </c>
      <c r="L154" s="93">
        <f>IFERROR(DTE_demand_forecast!L223*Settings!$K$47,"-")</f>
        <v>0</v>
      </c>
      <c r="M154" s="93">
        <f>IFERROR(DTE_demand_forecast!M223*Settings!$K$47,"-")</f>
        <v>0</v>
      </c>
      <c r="N154" s="93">
        <f>IFERROR(DTE_demand_forecast!N223*Settings!$K$47,"-")</f>
        <v>0</v>
      </c>
      <c r="O154" s="93">
        <f>IFERROR(DTE_demand_forecast!O223*Settings!$K$47,"-")</f>
        <v>0</v>
      </c>
      <c r="P154" s="93">
        <f>IFERROR(DTE_demand_forecast!P223*Settings!$K$47,"-")</f>
        <v>0</v>
      </c>
      <c r="Q154" s="93">
        <f>IFERROR(DTE_demand_forecast!Q223*Settings!$K$47,"-")</f>
        <v>0</v>
      </c>
      <c r="R154" s="93">
        <f>IFERROR(DTE_demand_forecast!R223*Settings!$K$47,"-")</f>
        <v>0</v>
      </c>
      <c r="S154" s="93">
        <f>IFERROR(DTE_demand_forecast!S223*Settings!$K$47,"-")</f>
        <v>0</v>
      </c>
      <c r="T154" s="93">
        <f>IFERROR(DTE_demand_forecast!T223*Settings!$K$47,"-")</f>
        <v>0</v>
      </c>
      <c r="U154" s="93">
        <f>IFERROR(DTE_demand_forecast!U223*Settings!$K$47,"-")</f>
        <v>0</v>
      </c>
      <c r="V154" s="93">
        <f>IFERROR(DTE_demand_forecast!V223*Settings!$K$47,"-")</f>
        <v>0</v>
      </c>
    </row>
    <row r="155" spans="1:22" x14ac:dyDescent="0.3">
      <c r="A155" s="247"/>
      <c r="B155" s="45" t="s">
        <v>59</v>
      </c>
      <c r="C155" s="93">
        <f>IFERROR(DTE_demand_forecast!C224*Settings!$K$47,"-")</f>
        <v>0</v>
      </c>
      <c r="D155" s="93">
        <f>IFERROR(DTE_demand_forecast!D224*Settings!$K$47,"-")</f>
        <v>0</v>
      </c>
      <c r="E155" s="93">
        <f>IFERROR(DTE_demand_forecast!E224*Settings!$K$47,"-")</f>
        <v>0</v>
      </c>
      <c r="F155" s="93">
        <f>IFERROR(DTE_demand_forecast!F224*Settings!$K$47,"-")</f>
        <v>0</v>
      </c>
      <c r="G155" s="93">
        <f>IFERROR(DTE_demand_forecast!G224*Settings!$K$47,"-")</f>
        <v>0</v>
      </c>
      <c r="H155" s="93">
        <f>IFERROR(DTE_demand_forecast!H224*Settings!$K$47,"-")</f>
        <v>0</v>
      </c>
      <c r="I155" s="93">
        <f>IFERROR(DTE_demand_forecast!I224*Settings!$K$47,"-")</f>
        <v>0</v>
      </c>
      <c r="J155" s="93">
        <f>IFERROR(DTE_demand_forecast!J224*Settings!$K$47,"-")</f>
        <v>0</v>
      </c>
      <c r="K155" s="93">
        <f>IFERROR(DTE_demand_forecast!K224*Settings!$K$47,"-")</f>
        <v>0</v>
      </c>
      <c r="L155" s="93">
        <f>IFERROR(DTE_demand_forecast!L224*Settings!$K$47,"-")</f>
        <v>0</v>
      </c>
      <c r="M155" s="93">
        <f>IFERROR(DTE_demand_forecast!M224*Settings!$K$47,"-")</f>
        <v>0</v>
      </c>
      <c r="N155" s="93">
        <f>IFERROR(DTE_demand_forecast!N224*Settings!$K$47,"-")</f>
        <v>0</v>
      </c>
      <c r="O155" s="93">
        <f>IFERROR(DTE_demand_forecast!O224*Settings!$K$47,"-")</f>
        <v>0</v>
      </c>
      <c r="P155" s="93">
        <f>IFERROR(DTE_demand_forecast!P224*Settings!$K$47,"-")</f>
        <v>0</v>
      </c>
      <c r="Q155" s="93">
        <f>IFERROR(DTE_demand_forecast!Q224*Settings!$K$47,"-")</f>
        <v>0</v>
      </c>
      <c r="R155" s="93">
        <f>IFERROR(DTE_demand_forecast!R224*Settings!$K$47,"-")</f>
        <v>0</v>
      </c>
      <c r="S155" s="93">
        <f>IFERROR(DTE_demand_forecast!S224*Settings!$K$47,"-")</f>
        <v>0</v>
      </c>
      <c r="T155" s="93">
        <f>IFERROR(DTE_demand_forecast!T224*Settings!$K$47,"-")</f>
        <v>0</v>
      </c>
      <c r="U155" s="93">
        <f>IFERROR(DTE_demand_forecast!U224*Settings!$K$47,"-")</f>
        <v>0</v>
      </c>
      <c r="V155" s="93">
        <f>IFERROR(DTE_demand_forecast!V224*Settings!$K$47,"-")</f>
        <v>0</v>
      </c>
    </row>
    <row r="156" spans="1:22" x14ac:dyDescent="0.3">
      <c r="A156" s="247"/>
      <c r="B156" s="45" t="s">
        <v>100</v>
      </c>
      <c r="C156" s="93">
        <f>IFERROR(DTE_demand_forecast!C225*Settings!$K$47,"-")</f>
        <v>0</v>
      </c>
      <c r="D156" s="93">
        <f>IFERROR(DTE_demand_forecast!D225*Settings!$K$47,"-")</f>
        <v>0</v>
      </c>
      <c r="E156" s="93">
        <f>IFERROR(DTE_demand_forecast!E225*Settings!$K$47,"-")</f>
        <v>0</v>
      </c>
      <c r="F156" s="93">
        <f>IFERROR(DTE_demand_forecast!F225*Settings!$K$47,"-")</f>
        <v>0</v>
      </c>
      <c r="G156" s="93">
        <f>IFERROR(DTE_demand_forecast!G225*Settings!$K$47,"-")</f>
        <v>0</v>
      </c>
      <c r="H156" s="93">
        <f>IFERROR(DTE_demand_forecast!H225*Settings!$K$47,"-")</f>
        <v>0</v>
      </c>
      <c r="I156" s="93">
        <f>IFERROR(DTE_demand_forecast!I225*Settings!$K$47,"-")</f>
        <v>0</v>
      </c>
      <c r="J156" s="93">
        <f>IFERROR(DTE_demand_forecast!J225*Settings!$K$47,"-")</f>
        <v>0</v>
      </c>
      <c r="K156" s="93">
        <f>IFERROR(DTE_demand_forecast!K225*Settings!$K$47,"-")</f>
        <v>0</v>
      </c>
      <c r="L156" s="93">
        <f>IFERROR(DTE_demand_forecast!L225*Settings!$K$47,"-")</f>
        <v>0</v>
      </c>
      <c r="M156" s="93">
        <f>IFERROR(DTE_demand_forecast!M225*Settings!$K$47,"-")</f>
        <v>0</v>
      </c>
      <c r="N156" s="93">
        <f>IFERROR(DTE_demand_forecast!N225*Settings!$K$47,"-")</f>
        <v>0</v>
      </c>
      <c r="O156" s="93">
        <f>IFERROR(DTE_demand_forecast!O225*Settings!$K$47,"-")</f>
        <v>0</v>
      </c>
      <c r="P156" s="93">
        <f>IFERROR(DTE_demand_forecast!P225*Settings!$K$47,"-")</f>
        <v>0</v>
      </c>
      <c r="Q156" s="93">
        <f>IFERROR(DTE_demand_forecast!Q225*Settings!$K$47,"-")</f>
        <v>0</v>
      </c>
      <c r="R156" s="93">
        <f>IFERROR(DTE_demand_forecast!R225*Settings!$K$47,"-")</f>
        <v>0</v>
      </c>
      <c r="S156" s="93">
        <f>IFERROR(DTE_demand_forecast!S225*Settings!$K$47,"-")</f>
        <v>0</v>
      </c>
      <c r="T156" s="93">
        <f>IFERROR(DTE_demand_forecast!T225*Settings!$K$47,"-")</f>
        <v>0</v>
      </c>
      <c r="U156" s="93">
        <f>IFERROR(DTE_demand_forecast!U225*Settings!$K$47,"-")</f>
        <v>0</v>
      </c>
      <c r="V156" s="93">
        <f>IFERROR(DTE_demand_forecast!V225*Settings!$K$47,"-")</f>
        <v>0</v>
      </c>
    </row>
    <row r="157" spans="1:22" x14ac:dyDescent="0.3">
      <c r="A157" s="247"/>
      <c r="B157" s="45" t="s">
        <v>57</v>
      </c>
      <c r="C157" s="93">
        <f>IFERROR(DTE_demand_forecast!C226*Settings!$K$47,"-")</f>
        <v>14516.669955873225</v>
      </c>
      <c r="D157" s="93">
        <f>IFERROR(DTE_demand_forecast!D226*Settings!$K$47,"-")</f>
        <v>22153.080672738233</v>
      </c>
      <c r="E157" s="93">
        <f>IFERROR(DTE_demand_forecast!E226*Settings!$K$47,"-")</f>
        <v>25488.053708902364</v>
      </c>
      <c r="F157" s="93">
        <f>IFERROR(DTE_demand_forecast!F226*Settings!$K$47,"-")</f>
        <v>29650.343930373649</v>
      </c>
      <c r="G157" s="93">
        <f>IFERROR(DTE_demand_forecast!G226*Settings!$K$47,"-")</f>
        <v>41143.184031432465</v>
      </c>
      <c r="H157" s="93">
        <f>IFERROR(DTE_demand_forecast!H226*Settings!$K$47,"-")</f>
        <v>45605.492605060957</v>
      </c>
      <c r="I157" s="93">
        <f>IFERROR(DTE_demand_forecast!I226*Settings!$K$47,"-")</f>
        <v>50235.522431974096</v>
      </c>
      <c r="J157" s="93">
        <f>IFERROR(DTE_demand_forecast!J226*Settings!$K$47,"-")</f>
        <v>55038.197438873816</v>
      </c>
      <c r="K157" s="93">
        <f>IFERROR(DTE_demand_forecast!K226*Settings!$K$47,"-")</f>
        <v>60018.571421028835</v>
      </c>
      <c r="L157" s="93">
        <f>IFERROR(DTE_demand_forecast!L226*Settings!$K$47,"-")</f>
        <v>65181.8312674466</v>
      </c>
      <c r="M157" s="93">
        <f>IFERROR(DTE_demand_forecast!M226*Settings!$K$47,"-")</f>
        <v>66201.158695191014</v>
      </c>
      <c r="N157" s="93">
        <f>IFERROR(DTE_demand_forecast!N226*Settings!$K$47,"-")</f>
        <v>67240.872671490302</v>
      </c>
      <c r="O157" s="93">
        <f>IFERROR(DTE_demand_forecast!O226*Settings!$K$47,"-")</f>
        <v>68301.380927315593</v>
      </c>
      <c r="P157" s="93">
        <f>IFERROR(DTE_demand_forecast!P226*Settings!$K$47,"-")</f>
        <v>69383.099348257383</v>
      </c>
      <c r="Q157" s="93">
        <f>IFERROR(DTE_demand_forecast!Q226*Settings!$K$47,"-")</f>
        <v>70486.452137618006</v>
      </c>
      <c r="R157" s="93">
        <f>IFERROR(DTE_demand_forecast!R226*Settings!$K$47,"-")</f>
        <v>71611.871982765835</v>
      </c>
      <c r="S157" s="93">
        <f>IFERROR(DTE_demand_forecast!S226*Settings!$K$47,"-")</f>
        <v>72759.80022481663</v>
      </c>
      <c r="T157" s="93">
        <f>IFERROR(DTE_demand_forecast!T226*Settings!$K$47,"-")</f>
        <v>73930.687031708454</v>
      </c>
      <c r="U157" s="93">
        <f>IFERROR(DTE_demand_forecast!U226*Settings!$K$47,"-")</f>
        <v>75124.991574738087</v>
      </c>
      <c r="V157" s="93">
        <f>IFERROR(DTE_demand_forecast!V226*Settings!$K$47,"-")</f>
        <v>76343.182208628336</v>
      </c>
    </row>
    <row r="158" spans="1:22" x14ac:dyDescent="0.3">
      <c r="A158" s="247"/>
      <c r="B158" s="45" t="s">
        <v>60</v>
      </c>
      <c r="C158" s="93">
        <f>IFERROR(DTE_demand_forecast!C227*Settings!$K$47,"-")</f>
        <v>1336234.1561426951</v>
      </c>
      <c r="D158" s="93">
        <f>IFERROR(DTE_demand_forecast!D227*Settings!$K$47,"-")</f>
        <v>2694695.2885173406</v>
      </c>
      <c r="E158" s="93">
        <f>IFERROR(DTE_demand_forecast!E227*Settings!$K$47,"-")</f>
        <v>3188704.9542955835</v>
      </c>
      <c r="F158" s="93">
        <f>IFERROR(DTE_demand_forecast!F227*Settings!$K$47,"-")</f>
        <v>3702484.669806621</v>
      </c>
      <c r="G158" s="93">
        <f>IFERROR(DTE_demand_forecast!G227*Settings!$K$47,"-")</f>
        <v>4235821.5624855431</v>
      </c>
      <c r="H158" s="93">
        <f>IFERROR(DTE_demand_forecast!H227*Settings!$K$47,"-")</f>
        <v>5749111.8974123271</v>
      </c>
      <c r="I158" s="93">
        <f>IFERROR(DTE_demand_forecast!I227*Settings!$K$47,"-")</f>
        <v>6342934.807793594</v>
      </c>
      <c r="J158" s="93">
        <f>IFERROR(DTE_demand_forecast!J227*Settings!$K$47,"-")</f>
        <v>6958563.6742282053</v>
      </c>
      <c r="K158" s="93">
        <f>IFERROR(DTE_demand_forecast!K227*Settings!$K$47,"-")</f>
        <v>7596633.2057941444</v>
      </c>
      <c r="L158" s="93">
        <f>IFERROR(DTE_demand_forecast!L227*Settings!$K$47,"-")</f>
        <v>8257794.7775500873</v>
      </c>
      <c r="M158" s="93">
        <f>IFERROR(DTE_demand_forecast!M227*Settings!$K$47,"-")</f>
        <v>8405316.453248132</v>
      </c>
      <c r="N158" s="93">
        <f>IFERROR(DTE_demand_forecast!N227*Settings!$K$47,"-")</f>
        <v>8555788.5624601375</v>
      </c>
      <c r="O158" s="93">
        <f>IFERROR(DTE_demand_forecast!O227*Settings!$K$47,"-")</f>
        <v>8709270.1138563845</v>
      </c>
      <c r="P158" s="93">
        <f>IFERROR(DTE_demand_forecast!P227*Settings!$K$47,"-")</f>
        <v>8865821.2962805536</v>
      </c>
      <c r="Q158" s="93">
        <f>IFERROR(DTE_demand_forecast!Q227*Settings!$K$47,"-")</f>
        <v>9025503.50235321</v>
      </c>
      <c r="R158" s="93">
        <f>IFERROR(DTE_demand_forecast!R227*Settings!$K$47,"-")</f>
        <v>9188379.352547314</v>
      </c>
      <c r="S158" s="93">
        <f>IFERROR(DTE_demand_forecast!S227*Settings!$K$47,"-")</f>
        <v>9354512.7197453044</v>
      </c>
      <c r="T158" s="93">
        <f>IFERROR(DTE_demand_forecast!T227*Settings!$K$47,"-")</f>
        <v>9523968.7542872541</v>
      </c>
      <c r="U158" s="93">
        <f>IFERROR(DTE_demand_forecast!U227*Settings!$K$47,"-")</f>
        <v>9696813.9095200431</v>
      </c>
      <c r="V158" s="93">
        <f>IFERROR(DTE_demand_forecast!V227*Settings!$K$47,"-")</f>
        <v>9873115.9678574856</v>
      </c>
    </row>
    <row r="159" spans="1:22" x14ac:dyDescent="0.3">
      <c r="A159" s="247"/>
      <c r="B159" s="45" t="s">
        <v>103</v>
      </c>
      <c r="C159" s="154">
        <f t="shared" ref="C159:V159" si="8">SUM(C151:C158)</f>
        <v>19288632.11927006</v>
      </c>
      <c r="D159" s="154">
        <f t="shared" si="8"/>
        <v>20103675.189497802</v>
      </c>
      <c r="E159" s="154">
        <f t="shared" si="8"/>
        <v>20901644.2354098</v>
      </c>
      <c r="F159" s="154">
        <f t="shared" si="8"/>
        <v>21640892.283302967</v>
      </c>
      <c r="G159" s="154">
        <f t="shared" si="8"/>
        <v>24893760.009228297</v>
      </c>
      <c r="H159" s="154">
        <f t="shared" si="8"/>
        <v>27898072.017053451</v>
      </c>
      <c r="I159" s="154">
        <f t="shared" si="8"/>
        <v>30109413.738063492</v>
      </c>
      <c r="J159" s="154">
        <f t="shared" si="8"/>
        <v>33448329.197829705</v>
      </c>
      <c r="K159" s="154">
        <f t="shared" si="8"/>
        <v>36335503.919754431</v>
      </c>
      <c r="L159" s="154">
        <f t="shared" si="8"/>
        <v>39327930.578920789</v>
      </c>
      <c r="M159" s="154">
        <f t="shared" si="8"/>
        <v>43995232.971000597</v>
      </c>
      <c r="N159" s="154">
        <f t="shared" si="8"/>
        <v>44719623.109040625</v>
      </c>
      <c r="O159" s="154">
        <f t="shared" si="8"/>
        <v>45458501.049841471</v>
      </c>
      <c r="P159" s="154">
        <f t="shared" si="8"/>
        <v>46212156.549458317</v>
      </c>
      <c r="Q159" s="154">
        <f t="shared" si="8"/>
        <v>46980885.159067512</v>
      </c>
      <c r="R159" s="154">
        <f t="shared" si="8"/>
        <v>47764988.34086889</v>
      </c>
      <c r="S159" s="154">
        <f t="shared" si="8"/>
        <v>48564773.586306289</v>
      </c>
      <c r="T159" s="154">
        <f t="shared" si="8"/>
        <v>49380554.536652446</v>
      </c>
      <c r="U159" s="154">
        <f t="shared" si="8"/>
        <v>50212651.106005505</v>
      </c>
      <c r="V159" s="154">
        <f t="shared" si="8"/>
        <v>51061389.606745645</v>
      </c>
    </row>
    <row r="160" spans="1:22" x14ac:dyDescent="0.3">
      <c r="A160" s="247"/>
    </row>
    <row r="161" spans="1:22" x14ac:dyDescent="0.3">
      <c r="A161" s="247"/>
    </row>
    <row r="162" spans="1:22" x14ac:dyDescent="0.3">
      <c r="A162" s="247"/>
    </row>
    <row r="163" spans="1:22" x14ac:dyDescent="0.3">
      <c r="A163" s="247"/>
    </row>
    <row r="164" spans="1:22" x14ac:dyDescent="0.3">
      <c r="A164" s="247"/>
    </row>
    <row r="165" spans="1:22" x14ac:dyDescent="0.3">
      <c r="A165" s="247"/>
    </row>
    <row r="166" spans="1:22" x14ac:dyDescent="0.3">
      <c r="A166" s="247"/>
    </row>
    <row r="167" spans="1:22" x14ac:dyDescent="0.3">
      <c r="A167" s="247"/>
    </row>
    <row r="168" spans="1:22" x14ac:dyDescent="0.3">
      <c r="A168" s="247"/>
    </row>
    <row r="169" spans="1:22" x14ac:dyDescent="0.3">
      <c r="A169" s="246">
        <v>0.8</v>
      </c>
      <c r="B169" t="s">
        <v>224</v>
      </c>
      <c r="L169" s="32"/>
      <c r="M169" s="32"/>
    </row>
    <row r="170" spans="1:22" x14ac:dyDescent="0.3">
      <c r="A170" s="247"/>
      <c r="B170" s="91" t="s">
        <v>101</v>
      </c>
      <c r="C170" s="91">
        <v>2021</v>
      </c>
      <c r="D170" s="92">
        <v>2022</v>
      </c>
      <c r="E170" s="91">
        <v>2023</v>
      </c>
      <c r="F170" s="92">
        <v>2024</v>
      </c>
      <c r="G170" s="91">
        <v>2025</v>
      </c>
      <c r="H170" s="92">
        <v>2026</v>
      </c>
      <c r="I170" s="91">
        <v>2027</v>
      </c>
      <c r="J170" s="92">
        <v>2028</v>
      </c>
      <c r="K170" s="91">
        <v>2029</v>
      </c>
      <c r="L170" s="92">
        <v>2030</v>
      </c>
      <c r="M170" s="91">
        <v>2031</v>
      </c>
      <c r="N170" s="92">
        <v>2032</v>
      </c>
      <c r="O170" s="91">
        <v>2033</v>
      </c>
      <c r="P170" s="92">
        <v>2034</v>
      </c>
      <c r="Q170" s="91">
        <v>2035</v>
      </c>
      <c r="R170" s="92">
        <v>2036</v>
      </c>
      <c r="S170" s="91">
        <v>2037</v>
      </c>
      <c r="T170" s="92">
        <v>2038</v>
      </c>
      <c r="U170" s="91">
        <v>2039</v>
      </c>
      <c r="V170" s="92">
        <v>2040</v>
      </c>
    </row>
    <row r="171" spans="1:22" x14ac:dyDescent="0.3">
      <c r="A171" s="247"/>
      <c r="B171" s="45" t="s">
        <v>58</v>
      </c>
      <c r="C171" s="93">
        <f>IFERROR(DTE_demand_forecast!C62*Settings!$K$49,"-")</f>
        <v>7899380.6420589751</v>
      </c>
      <c r="D171" s="93">
        <f>IFERROR(DTE_demand_forecast!D62*Settings!$K$49,"-")</f>
        <v>8094218.7549113091</v>
      </c>
      <c r="E171" s="93">
        <f>IFERROR(DTE_demand_forecast!E62*Settings!$K$49,"-")</f>
        <v>8286077.3955506254</v>
      </c>
      <c r="F171" s="93">
        <f>IFERROR(DTE_demand_forecast!F62*Settings!$K$49,"-")</f>
        <v>8513219.6061045174</v>
      </c>
      <c r="G171" s="93">
        <f>IFERROR(DTE_demand_forecast!G62*Settings!$K$49,"-")</f>
        <v>8735305.0849618856</v>
      </c>
      <c r="H171" s="93">
        <f>IFERROR(DTE_demand_forecast!H62*Settings!$K$49,"-")</f>
        <v>8965950.9495497569</v>
      </c>
      <c r="I171" s="93">
        <f>IFERROR(DTE_demand_forecast!I62*Settings!$K$49,"-")</f>
        <v>9205410.7811058071</v>
      </c>
      <c r="J171" s="93">
        <f>IFERROR(DTE_demand_forecast!J62*Settings!$K$49,"-")</f>
        <v>9453944.8799629286</v>
      </c>
      <c r="K171" s="93">
        <f>IFERROR(DTE_demand_forecast!K62*Settings!$K$49,"-")</f>
        <v>9711820.4328805432</v>
      </c>
      <c r="L171" s="93">
        <f>IFERROR(DTE_demand_forecast!L62*Settings!$K$49,"-")</f>
        <v>9979311.6843815241</v>
      </c>
      <c r="M171" s="93">
        <f>IFERROR(DTE_demand_forecast!M62*Settings!$K$49,"-")</f>
        <v>14567487.702663234</v>
      </c>
      <c r="N171" s="93">
        <f>IFERROR(DTE_demand_forecast!N62*Settings!$K$49,"-")</f>
        <v>14706636.651694044</v>
      </c>
      <c r="O171" s="93">
        <f>IFERROR(DTE_demand_forecast!O62*Settings!$K$49,"-")</f>
        <v>14848568.579705471</v>
      </c>
      <c r="P171" s="93">
        <f>IFERROR(DTE_demand_forecast!P62*Settings!$K$49,"-")</f>
        <v>14993339.146277126</v>
      </c>
      <c r="Q171" s="93">
        <f>IFERROR(DTE_demand_forecast!Q62*Settings!$K$49,"-")</f>
        <v>15141005.124180218</v>
      </c>
      <c r="R171" s="93">
        <f>IFERROR(DTE_demand_forecast!R62*Settings!$K$49,"-")</f>
        <v>15291624.421641365</v>
      </c>
      <c r="S171" s="93">
        <f>IFERROR(DTE_demand_forecast!S62*Settings!$K$49,"-")</f>
        <v>15445256.105051741</v>
      </c>
      <c r="T171" s="93">
        <f>IFERROR(DTE_demand_forecast!T62*Settings!$K$49,"-")</f>
        <v>15601960.422130322</v>
      </c>
      <c r="U171" s="93">
        <f>IFERROR(DTE_demand_forecast!U62*Settings!$K$49,"-")</f>
        <v>15761798.825550472</v>
      </c>
      <c r="V171" s="93">
        <f>IFERROR(DTE_demand_forecast!V62*Settings!$K$49,"-")</f>
        <v>15924833.997039029</v>
      </c>
    </row>
    <row r="172" spans="1:22" x14ac:dyDescent="0.3">
      <c r="A172" s="247"/>
      <c r="B172" s="45" t="s">
        <v>56</v>
      </c>
      <c r="C172" s="93">
        <f>IFERROR(DTE_demand_forecast!C63*Settings!$K$49,"-")</f>
        <v>10672500.505483201</v>
      </c>
      <c r="D172" s="93">
        <f>IFERROR(DTE_demand_forecast!D63*Settings!$K$49,"-")</f>
        <v>8408245.6721142177</v>
      </c>
      <c r="E172" s="93">
        <f>IFERROR(DTE_demand_forecast!E63*Settings!$K$49,"-")</f>
        <v>7184843.4335995344</v>
      </c>
      <c r="F172" s="93">
        <f>IFERROR(DTE_demand_forecast!F63*Settings!$K$49,"-")</f>
        <v>5313550.775997554</v>
      </c>
      <c r="G172" s="93">
        <f>IFERROR(DTE_demand_forecast!G63*Settings!$K$49,"-")</f>
        <v>6451647.2381718475</v>
      </c>
      <c r="H172" s="93">
        <f>IFERROR(DTE_demand_forecast!H63*Settings!$K$49,"-")</f>
        <v>6142055.6824229229</v>
      </c>
      <c r="I172" s="93">
        <f>IFERROR(DTE_demand_forecast!I63*Settings!$K$49,"-")</f>
        <v>5898882.5558027904</v>
      </c>
      <c r="J172" s="93">
        <f>IFERROR(DTE_demand_forecast!J63*Settings!$K$49,"-")</f>
        <v>6821566.4962478075</v>
      </c>
      <c r="K172" s="93">
        <f>IFERROR(DTE_demand_forecast!K63*Settings!$K$49,"-")</f>
        <v>7130364.5550492778</v>
      </c>
      <c r="L172" s="93">
        <f>IFERROR(DTE_demand_forecast!L63*Settings!$K$49,"-")</f>
        <v>7448799.8279935634</v>
      </c>
      <c r="M172" s="93">
        <f>IFERROR(DTE_demand_forecast!M63*Settings!$K$49,"-")</f>
        <v>7597079.9050906627</v>
      </c>
      <c r="N172" s="93">
        <f>IFERROR(DTE_demand_forecast!N63*Settings!$K$49,"-")</f>
        <v>7748325.5837297039</v>
      </c>
      <c r="O172" s="93">
        <f>IFERROR(DTE_demand_forecast!O63*Settings!$K$49,"-")</f>
        <v>7902596.1759415278</v>
      </c>
      <c r="P172" s="93">
        <f>IFERROR(DTE_demand_forecast!P63*Settings!$K$49,"-")</f>
        <v>8059952.1799975848</v>
      </c>
      <c r="Q172" s="93">
        <f>IFERROR(DTE_demand_forecast!Q63*Settings!$K$49,"-")</f>
        <v>8220455.3041347666</v>
      </c>
      <c r="R172" s="93">
        <f>IFERROR(DTE_demand_forecast!R63*Settings!$K$49,"-")</f>
        <v>8384168.4907546872</v>
      </c>
      <c r="S172" s="93">
        <f>IFERROR(DTE_demand_forecast!S63*Settings!$K$49,"-")</f>
        <v>8551155.9411070123</v>
      </c>
      <c r="T172" s="93">
        <f>IFERROR(DTE_demand_forecast!T63*Settings!$K$49,"-")</f>
        <v>8721483.1404663809</v>
      </c>
      <c r="U172" s="93">
        <f>IFERROR(DTE_demand_forecast!U63*Settings!$K$49,"-")</f>
        <v>8895216.883812936</v>
      </c>
      <c r="V172" s="93">
        <f>IFERROR(DTE_demand_forecast!V63*Settings!$K$49,"-")</f>
        <v>9072425.3020264227</v>
      </c>
    </row>
    <row r="173" spans="1:22" x14ac:dyDescent="0.3">
      <c r="A173" s="247"/>
      <c r="B173" s="45" t="s">
        <v>55</v>
      </c>
      <c r="C173" s="93">
        <f>IFERROR(DTE_demand_forecast!C64*Settings!$K$49,"-")</f>
        <v>170969.39443842089</v>
      </c>
      <c r="D173" s="93">
        <f>IFERROR(DTE_demand_forecast!D64*Settings!$K$49,"-")</f>
        <v>173689.94985287095</v>
      </c>
      <c r="E173" s="93">
        <f>IFERROR(DTE_demand_forecast!E64*Settings!$K$49,"-")</f>
        <v>201120.23664815724</v>
      </c>
      <c r="F173" s="93">
        <f>IFERROR(DTE_demand_forecast!F64*Settings!$K$49,"-")</f>
        <v>205762.60775686085</v>
      </c>
      <c r="G173" s="93">
        <f>IFERROR(DTE_demand_forecast!G64*Settings!$K$49,"-")</f>
        <v>210548.20095296056</v>
      </c>
      <c r="H173" s="93">
        <f>IFERROR(DTE_demand_forecast!H64*Settings!$K$49,"-")</f>
        <v>215480.88817150888</v>
      </c>
      <c r="I173" s="93">
        <f>IFERROR(DTE_demand_forecast!I64*Settings!$K$49,"-")</f>
        <v>220564.63893612524</v>
      </c>
      <c r="J173" s="93">
        <f>IFERROR(DTE_demand_forecast!J64*Settings!$K$49,"-")</f>
        <v>225803.52271376483</v>
      </c>
      <c r="K173" s="93">
        <f>IFERROR(DTE_demand_forecast!K64*Settings!$K$49,"-")</f>
        <v>231201.71132464297</v>
      </c>
      <c r="L173" s="93">
        <f>IFERROR(DTE_demand_forecast!L64*Settings!$K$49,"-")</f>
        <v>236763.48140857797</v>
      </c>
      <c r="M173" s="93">
        <f>IFERROR(DTE_demand_forecast!M64*Settings!$K$49,"-")</f>
        <v>239599.98415138482</v>
      </c>
      <c r="N173" s="93">
        <f>IFERROR(DTE_demand_forecast!N64*Settings!$K$49,"-")</f>
        <v>242493.21694904778</v>
      </c>
      <c r="O173" s="93">
        <f>IFERROR(DTE_demand_forecast!O64*Settings!$K$49,"-")</f>
        <v>245444.31440266408</v>
      </c>
      <c r="P173" s="93">
        <f>IFERROR(DTE_demand_forecast!P64*Settings!$K$49,"-")</f>
        <v>248454.43380535266</v>
      </c>
      <c r="Q173" s="93">
        <f>IFERROR(DTE_demand_forecast!Q64*Settings!$K$49,"-")</f>
        <v>251524.75559609503</v>
      </c>
      <c r="R173" s="93">
        <f>IFERROR(DTE_demand_forecast!R64*Settings!$K$49,"-")</f>
        <v>254656.48382265214</v>
      </c>
      <c r="S173" s="93">
        <f>IFERROR(DTE_demand_forecast!S64*Settings!$K$49,"-")</f>
        <v>257850.84661374055</v>
      </c>
      <c r="T173" s="93">
        <f>IFERROR(DTE_demand_forecast!T64*Settings!$K$49,"-")</f>
        <v>261109.09666065066</v>
      </c>
      <c r="U173" s="93">
        <f>IFERROR(DTE_demand_forecast!U64*Settings!$K$49,"-")</f>
        <v>264432.51170849893</v>
      </c>
      <c r="V173" s="93">
        <f>IFERROR(DTE_demand_forecast!V64*Settings!$K$49,"-")</f>
        <v>267822.39505730424</v>
      </c>
    </row>
    <row r="174" spans="1:22" x14ac:dyDescent="0.3">
      <c r="A174" s="247"/>
      <c r="B174" s="45" t="s">
        <v>99</v>
      </c>
      <c r="C174" s="93">
        <f>IFERROR(DTE_demand_forecast!C65*Settings!$K$49,"-")</f>
        <v>0</v>
      </c>
      <c r="D174" s="93">
        <f>IFERROR(DTE_demand_forecast!D65*Settings!$K$49,"-")</f>
        <v>0</v>
      </c>
      <c r="E174" s="93">
        <f>IFERROR(DTE_demand_forecast!E65*Settings!$K$49,"-")</f>
        <v>0</v>
      </c>
      <c r="F174" s="93">
        <f>IFERROR(DTE_demand_forecast!F65*Settings!$K$49,"-")</f>
        <v>0</v>
      </c>
      <c r="G174" s="93">
        <f>IFERROR(DTE_demand_forecast!G65*Settings!$K$49,"-")</f>
        <v>0</v>
      </c>
      <c r="H174" s="93">
        <f>IFERROR(DTE_demand_forecast!H65*Settings!$K$49,"-")</f>
        <v>0</v>
      </c>
      <c r="I174" s="93">
        <f>IFERROR(DTE_demand_forecast!I65*Settings!$K$49,"-")</f>
        <v>0</v>
      </c>
      <c r="J174" s="93">
        <f>IFERROR(DTE_demand_forecast!J65*Settings!$K$49,"-")</f>
        <v>0</v>
      </c>
      <c r="K174" s="93">
        <f>IFERROR(DTE_demand_forecast!K65*Settings!$K$49,"-")</f>
        <v>0</v>
      </c>
      <c r="L174" s="93">
        <f>IFERROR(DTE_demand_forecast!L65*Settings!$K$49,"-")</f>
        <v>0</v>
      </c>
      <c r="M174" s="93">
        <f>IFERROR(DTE_demand_forecast!M65*Settings!$K$49,"-")</f>
        <v>0</v>
      </c>
      <c r="N174" s="93">
        <f>IFERROR(DTE_demand_forecast!N65*Settings!$K$49,"-")</f>
        <v>0</v>
      </c>
      <c r="O174" s="93">
        <f>IFERROR(DTE_demand_forecast!O65*Settings!$K$49,"-")</f>
        <v>0</v>
      </c>
      <c r="P174" s="93">
        <f>IFERROR(DTE_demand_forecast!P65*Settings!$K$49,"-")</f>
        <v>0</v>
      </c>
      <c r="Q174" s="93">
        <f>IFERROR(DTE_demand_forecast!Q65*Settings!$K$49,"-")</f>
        <v>0</v>
      </c>
      <c r="R174" s="93">
        <f>IFERROR(DTE_demand_forecast!R65*Settings!$K$49,"-")</f>
        <v>0</v>
      </c>
      <c r="S174" s="93">
        <f>IFERROR(DTE_demand_forecast!S65*Settings!$K$49,"-")</f>
        <v>0</v>
      </c>
      <c r="T174" s="93">
        <f>IFERROR(DTE_demand_forecast!T65*Settings!$K$49,"-")</f>
        <v>0</v>
      </c>
      <c r="U174" s="93">
        <f>IFERROR(DTE_demand_forecast!U65*Settings!$K$49,"-")</f>
        <v>0</v>
      </c>
      <c r="V174" s="93">
        <f>IFERROR(DTE_demand_forecast!V65*Settings!$K$49,"-")</f>
        <v>0</v>
      </c>
    </row>
    <row r="175" spans="1:22" x14ac:dyDescent="0.3">
      <c r="A175" s="247"/>
      <c r="B175" s="45" t="s">
        <v>59</v>
      </c>
      <c r="C175" s="93">
        <f>IFERROR(DTE_demand_forecast!C66*Settings!$K$49,"-")</f>
        <v>0</v>
      </c>
      <c r="D175" s="93">
        <f>IFERROR(DTE_demand_forecast!D66*Settings!$K$49,"-")</f>
        <v>0</v>
      </c>
      <c r="E175" s="93">
        <f>IFERROR(DTE_demand_forecast!E66*Settings!$K$49,"-")</f>
        <v>0</v>
      </c>
      <c r="F175" s="93">
        <f>IFERROR(DTE_demand_forecast!F66*Settings!$K$49,"-")</f>
        <v>0</v>
      </c>
      <c r="G175" s="93">
        <f>IFERROR(DTE_demand_forecast!G66*Settings!$K$49,"-")</f>
        <v>0</v>
      </c>
      <c r="H175" s="93">
        <f>IFERROR(DTE_demand_forecast!H66*Settings!$K$49,"-")</f>
        <v>0</v>
      </c>
      <c r="I175" s="93">
        <f>IFERROR(DTE_demand_forecast!I66*Settings!$K$49,"-")</f>
        <v>0</v>
      </c>
      <c r="J175" s="93">
        <f>IFERROR(DTE_demand_forecast!J66*Settings!$K$49,"-")</f>
        <v>0</v>
      </c>
      <c r="K175" s="93">
        <f>IFERROR(DTE_demand_forecast!K66*Settings!$K$49,"-")</f>
        <v>0</v>
      </c>
      <c r="L175" s="93">
        <f>IFERROR(DTE_demand_forecast!L66*Settings!$K$49,"-")</f>
        <v>0</v>
      </c>
      <c r="M175" s="93">
        <f>IFERROR(DTE_demand_forecast!M66*Settings!$K$49,"-")</f>
        <v>0</v>
      </c>
      <c r="N175" s="93">
        <f>IFERROR(DTE_demand_forecast!N66*Settings!$K$49,"-")</f>
        <v>0</v>
      </c>
      <c r="O175" s="93">
        <f>IFERROR(DTE_demand_forecast!O66*Settings!$K$49,"-")</f>
        <v>0</v>
      </c>
      <c r="P175" s="93">
        <f>IFERROR(DTE_demand_forecast!P66*Settings!$K$49,"-")</f>
        <v>0</v>
      </c>
      <c r="Q175" s="93">
        <f>IFERROR(DTE_demand_forecast!Q66*Settings!$K$49,"-")</f>
        <v>0</v>
      </c>
      <c r="R175" s="93">
        <f>IFERROR(DTE_demand_forecast!R66*Settings!$K$49,"-")</f>
        <v>0</v>
      </c>
      <c r="S175" s="93">
        <f>IFERROR(DTE_demand_forecast!S66*Settings!$K$49,"-")</f>
        <v>0</v>
      </c>
      <c r="T175" s="93">
        <f>IFERROR(DTE_demand_forecast!T66*Settings!$K$49,"-")</f>
        <v>0</v>
      </c>
      <c r="U175" s="93">
        <f>IFERROR(DTE_demand_forecast!U66*Settings!$K$49,"-")</f>
        <v>0</v>
      </c>
      <c r="V175" s="93">
        <f>IFERROR(DTE_demand_forecast!V66*Settings!$K$49,"-")</f>
        <v>0</v>
      </c>
    </row>
    <row r="176" spans="1:22" x14ac:dyDescent="0.3">
      <c r="A176" s="247"/>
      <c r="B176" s="45" t="s">
        <v>100</v>
      </c>
      <c r="C176" s="93">
        <f>IFERROR(DTE_demand_forecast!C67*Settings!$K$49,"-")</f>
        <v>0</v>
      </c>
      <c r="D176" s="93">
        <f>IFERROR(DTE_demand_forecast!D67*Settings!$K$49,"-")</f>
        <v>0</v>
      </c>
      <c r="E176" s="93">
        <f>IFERROR(DTE_demand_forecast!E67*Settings!$K$49,"-")</f>
        <v>0</v>
      </c>
      <c r="F176" s="93">
        <f>IFERROR(DTE_demand_forecast!F67*Settings!$K$49,"-")</f>
        <v>0</v>
      </c>
      <c r="G176" s="93">
        <f>IFERROR(DTE_demand_forecast!G67*Settings!$K$49,"-")</f>
        <v>0</v>
      </c>
      <c r="H176" s="93">
        <f>IFERROR(DTE_demand_forecast!H67*Settings!$K$49,"-")</f>
        <v>0</v>
      </c>
      <c r="I176" s="93">
        <f>IFERROR(DTE_demand_forecast!I67*Settings!$K$49,"-")</f>
        <v>0</v>
      </c>
      <c r="J176" s="93">
        <f>IFERROR(DTE_demand_forecast!J67*Settings!$K$49,"-")</f>
        <v>0</v>
      </c>
      <c r="K176" s="93">
        <f>IFERROR(DTE_demand_forecast!K67*Settings!$K$49,"-")</f>
        <v>0</v>
      </c>
      <c r="L176" s="93">
        <f>IFERROR(DTE_demand_forecast!L67*Settings!$K$49,"-")</f>
        <v>0</v>
      </c>
      <c r="M176" s="93">
        <f>IFERROR(DTE_demand_forecast!M67*Settings!$K$49,"-")</f>
        <v>0</v>
      </c>
      <c r="N176" s="93">
        <f>IFERROR(DTE_demand_forecast!N67*Settings!$K$49,"-")</f>
        <v>0</v>
      </c>
      <c r="O176" s="93">
        <f>IFERROR(DTE_demand_forecast!O67*Settings!$K$49,"-")</f>
        <v>0</v>
      </c>
      <c r="P176" s="93">
        <f>IFERROR(DTE_demand_forecast!P67*Settings!$K$49,"-")</f>
        <v>0</v>
      </c>
      <c r="Q176" s="93">
        <f>IFERROR(DTE_demand_forecast!Q67*Settings!$K$49,"-")</f>
        <v>0</v>
      </c>
      <c r="R176" s="93">
        <f>IFERROR(DTE_demand_forecast!R67*Settings!$K$49,"-")</f>
        <v>0</v>
      </c>
      <c r="S176" s="93">
        <f>IFERROR(DTE_demand_forecast!S67*Settings!$K$49,"-")</f>
        <v>0</v>
      </c>
      <c r="T176" s="93">
        <f>IFERROR(DTE_demand_forecast!T67*Settings!$K$49,"-")</f>
        <v>0</v>
      </c>
      <c r="U176" s="93">
        <f>IFERROR(DTE_demand_forecast!U67*Settings!$K$49,"-")</f>
        <v>0</v>
      </c>
      <c r="V176" s="93">
        <f>IFERROR(DTE_demand_forecast!V67*Settings!$K$49,"-")</f>
        <v>0</v>
      </c>
    </row>
    <row r="177" spans="1:22" x14ac:dyDescent="0.3">
      <c r="A177" s="247"/>
      <c r="B177" s="45" t="s">
        <v>57</v>
      </c>
      <c r="C177" s="93">
        <f>IFERROR(DTE_demand_forecast!C68*Settings!$K$49,"-")</f>
        <v>16331.253700357376</v>
      </c>
      <c r="D177" s="93">
        <f>IFERROR(DTE_demand_forecast!D68*Settings!$K$49,"-")</f>
        <v>20028.543693062671</v>
      </c>
      <c r="E177" s="93">
        <f>IFERROR(DTE_demand_forecast!E68*Settings!$K$49,"-")</f>
        <v>21186.742164950363</v>
      </c>
      <c r="F177" s="93">
        <f>IFERROR(DTE_demand_forecast!F68*Settings!$K$49,"-")</f>
        <v>23173.884091382235</v>
      </c>
      <c r="G177" s="93">
        <f>IFERROR(DTE_demand_forecast!G68*Settings!$K$49,"-")</f>
        <v>33303.072176744172</v>
      </c>
      <c r="H177" s="93">
        <f>IFERROR(DTE_demand_forecast!H68*Settings!$K$49,"-")</f>
        <v>35414.975113745924</v>
      </c>
      <c r="I177" s="93">
        <f>IFERROR(DTE_demand_forecast!I68*Settings!$K$49,"-")</f>
        <v>37604.429896303162</v>
      </c>
      <c r="J177" s="93">
        <f>IFERROR(DTE_demand_forecast!J68*Settings!$K$49,"-")</f>
        <v>39873.693837063271</v>
      </c>
      <c r="K177" s="93">
        <f>IFERROR(DTE_demand_forecast!K68*Settings!$K$49,"-")</f>
        <v>42225.083520441382</v>
      </c>
      <c r="L177" s="93">
        <f>IFERROR(DTE_demand_forecast!L68*Settings!$K$49,"-")</f>
        <v>44660.976270565894</v>
      </c>
      <c r="M177" s="93">
        <f>IFERROR(DTE_demand_forecast!M68*Settings!$K$49,"-")</f>
        <v>45234.347948672119</v>
      </c>
      <c r="N177" s="93">
        <f>IFERROR(DTE_demand_forecast!N68*Settings!$K$49,"-")</f>
        <v>45819.187060340468</v>
      </c>
      <c r="O177" s="93">
        <f>IFERROR(DTE_demand_forecast!O68*Settings!$K$49,"-")</f>
        <v>46415.722954242199</v>
      </c>
      <c r="P177" s="93">
        <f>IFERROR(DTE_demand_forecast!P68*Settings!$K$49,"-")</f>
        <v>47024.189566021952</v>
      </c>
      <c r="Q177" s="93">
        <f>IFERROR(DTE_demand_forecast!Q68*Settings!$K$49,"-")</f>
        <v>47644.825510037306</v>
      </c>
      <c r="R177" s="93">
        <f>IFERROR(DTE_demand_forecast!R68*Settings!$K$49,"-")</f>
        <v>48277.874172932956</v>
      </c>
      <c r="S177" s="93">
        <f>IFERROR(DTE_demand_forecast!S68*Settings!$K$49,"-")</f>
        <v>48923.583809086529</v>
      </c>
      <c r="T177" s="93">
        <f>IFERROR(DTE_demand_forecast!T68*Settings!$K$49,"-")</f>
        <v>49582.207637963176</v>
      </c>
      <c r="U177" s="93">
        <f>IFERROR(DTE_demand_forecast!U68*Settings!$K$49,"-")</f>
        <v>50254.003943417352</v>
      </c>
      <c r="V177" s="93">
        <f>IFERROR(DTE_demand_forecast!V68*Settings!$K$49,"-")</f>
        <v>50939.236174980615</v>
      </c>
    </row>
    <row r="178" spans="1:22" x14ac:dyDescent="0.3">
      <c r="A178" s="247"/>
      <c r="B178" s="45" t="s">
        <v>60</v>
      </c>
      <c r="C178" s="93">
        <f>IFERROR(DTE_demand_forecast!C69*Settings!$K$49,"-")</f>
        <v>1205685.9656418858</v>
      </c>
      <c r="D178" s="93">
        <f>IFERROR(DTE_demand_forecast!D69*Settings!$K$49,"-")</f>
        <v>2424474.1811439688</v>
      </c>
      <c r="E178" s="93">
        <f>IFERROR(DTE_demand_forecast!E69*Settings!$K$49,"-")</f>
        <v>2658494.3053723332</v>
      </c>
      <c r="F178" s="93">
        <f>IFERROR(DTE_demand_forecast!F69*Settings!$K$49,"-")</f>
        <v>2902128.928766578</v>
      </c>
      <c r="G178" s="93">
        <f>IFERROR(DTE_demand_forecast!G69*Settings!$K$49,"-")</f>
        <v>3154762.1937197521</v>
      </c>
      <c r="H178" s="93">
        <f>IFERROR(DTE_demand_forecast!H69*Settings!$K$49,"-")</f>
        <v>4496453.5181592498</v>
      </c>
      <c r="I178" s="93">
        <f>IFERROR(DTE_demand_forecast!I69*Settings!$K$49,"-")</f>
        <v>4789957.7927165478</v>
      </c>
      <c r="J178" s="93">
        <f>IFERROR(DTE_demand_forecast!J69*Settings!$K$49,"-")</f>
        <v>5093800.4267955646</v>
      </c>
      <c r="K178" s="93">
        <f>IFERROR(DTE_demand_forecast!K69*Settings!$K$49,"-")</f>
        <v>5408277.5530673489</v>
      </c>
      <c r="L178" s="93">
        <f>IFERROR(DTE_demand_forecast!L69*Settings!$K$49,"-")</f>
        <v>5733693.0141659779</v>
      </c>
      <c r="M178" s="93">
        <f>IFERROR(DTE_demand_forecast!M69*Settings!$K$49,"-")</f>
        <v>5828528.3771147216</v>
      </c>
      <c r="N178" s="93">
        <f>IFERROR(DTE_demand_forecast!N69*Settings!$K$49,"-")</f>
        <v>5925260.4473224385</v>
      </c>
      <c r="O178" s="93">
        <f>IFERROR(DTE_demand_forecast!O69*Settings!$K$49,"-")</f>
        <v>6023927.1589343129</v>
      </c>
      <c r="P178" s="93">
        <f>IFERROR(DTE_demand_forecast!P69*Settings!$K$49,"-")</f>
        <v>6124567.2047784217</v>
      </c>
      <c r="Q178" s="93">
        <f>IFERROR(DTE_demand_forecast!Q69*Settings!$K$49,"-")</f>
        <v>6227220.0515394146</v>
      </c>
      <c r="R178" s="93">
        <f>IFERROR(DTE_demand_forecast!R69*Settings!$K$49,"-")</f>
        <v>6331925.9552356238</v>
      </c>
      <c r="S178" s="93">
        <f>IFERROR(DTE_demand_forecast!S69*Settings!$K$49,"-")</f>
        <v>6438725.977005762</v>
      </c>
      <c r="T178" s="93">
        <f>IFERROR(DTE_demand_forecast!T69*Settings!$K$49,"-")</f>
        <v>6547661.9992113011</v>
      </c>
      <c r="U178" s="93">
        <f>IFERROR(DTE_demand_forecast!U69*Settings!$K$49,"-")</f>
        <v>6658776.7418609504</v>
      </c>
      <c r="V178" s="93">
        <f>IFERROR(DTE_demand_forecast!V69*Settings!$K$49,"-")</f>
        <v>6772113.7793635922</v>
      </c>
    </row>
    <row r="179" spans="1:22" x14ac:dyDescent="0.3">
      <c r="A179" s="247"/>
      <c r="B179" s="46" t="s">
        <v>103</v>
      </c>
      <c r="C179" s="154">
        <f t="shared" ref="C179:V179" si="9">SUM(C171:C178)</f>
        <v>19964867.761322837</v>
      </c>
      <c r="D179" s="154">
        <f t="shared" si="9"/>
        <v>19120657.101715427</v>
      </c>
      <c r="E179" s="154">
        <f t="shared" si="9"/>
        <v>18351722.113335602</v>
      </c>
      <c r="F179" s="154">
        <f t="shared" si="9"/>
        <v>16957835.802716892</v>
      </c>
      <c r="G179" s="154">
        <f t="shared" si="9"/>
        <v>18585565.789983191</v>
      </c>
      <c r="H179" s="154">
        <f t="shared" si="9"/>
        <v>19855356.013417184</v>
      </c>
      <c r="I179" s="154">
        <f t="shared" si="9"/>
        <v>20152420.198457573</v>
      </c>
      <c r="J179" s="154">
        <f t="shared" si="9"/>
        <v>21634989.01955713</v>
      </c>
      <c r="K179" s="154">
        <f t="shared" si="9"/>
        <v>22523889.335842256</v>
      </c>
      <c r="L179" s="154">
        <f t="shared" si="9"/>
        <v>23443228.98422021</v>
      </c>
      <c r="M179" s="154">
        <f t="shared" si="9"/>
        <v>28277930.316968672</v>
      </c>
      <c r="N179" s="154">
        <f t="shared" si="9"/>
        <v>28668535.086755577</v>
      </c>
      <c r="O179" s="154">
        <f t="shared" si="9"/>
        <v>29066951.951938223</v>
      </c>
      <c r="P179" s="154">
        <f t="shared" si="9"/>
        <v>29473337.154424511</v>
      </c>
      <c r="Q179" s="154">
        <f t="shared" si="9"/>
        <v>29887850.060960528</v>
      </c>
      <c r="R179" s="154">
        <f t="shared" si="9"/>
        <v>30310653.225627258</v>
      </c>
      <c r="S179" s="154">
        <f t="shared" si="9"/>
        <v>30741912.453587342</v>
      </c>
      <c r="T179" s="154">
        <f t="shared" si="9"/>
        <v>31181796.866106614</v>
      </c>
      <c r="U179" s="154">
        <f t="shared" si="9"/>
        <v>31630478.966876276</v>
      </c>
      <c r="V179" s="154">
        <f t="shared" si="9"/>
        <v>32088134.709661331</v>
      </c>
    </row>
    <row r="180" spans="1:22" x14ac:dyDescent="0.3">
      <c r="A180" s="247"/>
      <c r="B180" s="155"/>
      <c r="C180" s="156"/>
      <c r="D180" s="156"/>
      <c r="E180" s="156"/>
      <c r="F180" s="156"/>
      <c r="G180" s="156"/>
      <c r="H180" s="156"/>
      <c r="I180" s="156"/>
      <c r="J180" s="156"/>
      <c r="K180" s="156"/>
      <c r="L180" s="156"/>
      <c r="M180" s="156"/>
      <c r="N180" s="156"/>
      <c r="O180" s="156"/>
      <c r="P180" s="156"/>
      <c r="Q180" s="156"/>
      <c r="R180" s="156"/>
      <c r="S180" s="156"/>
      <c r="T180" s="156"/>
      <c r="U180" s="156"/>
      <c r="V180" s="156"/>
    </row>
    <row r="181" spans="1:22" x14ac:dyDescent="0.3">
      <c r="A181" s="247"/>
      <c r="B181" s="155"/>
      <c r="C181" s="156"/>
      <c r="D181" s="156"/>
      <c r="E181" s="156"/>
      <c r="F181" s="156"/>
      <c r="G181" s="156"/>
      <c r="H181" s="156"/>
      <c r="I181" s="156"/>
      <c r="J181" s="156"/>
      <c r="K181" s="156"/>
      <c r="L181" s="156"/>
      <c r="M181" s="156"/>
      <c r="N181" s="156"/>
      <c r="O181" s="156"/>
      <c r="P181" s="156"/>
      <c r="Q181" s="156"/>
      <c r="R181" s="156"/>
      <c r="S181" s="156"/>
      <c r="T181" s="156"/>
      <c r="U181" s="156"/>
      <c r="V181" s="156"/>
    </row>
    <row r="182" spans="1:22" x14ac:dyDescent="0.3">
      <c r="A182" s="247"/>
      <c r="B182" s="155"/>
      <c r="C182" s="156"/>
      <c r="D182" s="156"/>
      <c r="E182" s="156"/>
      <c r="F182" s="156"/>
      <c r="G182" s="156"/>
      <c r="H182" s="156"/>
      <c r="I182" s="156"/>
      <c r="J182" s="156"/>
      <c r="K182" s="156"/>
      <c r="L182" s="156"/>
      <c r="M182" s="156"/>
      <c r="N182" s="156"/>
      <c r="O182" s="156"/>
      <c r="P182" s="156"/>
      <c r="Q182" s="156"/>
      <c r="R182" s="156"/>
      <c r="S182" s="156"/>
      <c r="T182" s="156"/>
      <c r="U182" s="156"/>
      <c r="V182" s="156"/>
    </row>
    <row r="183" spans="1:22" x14ac:dyDescent="0.3">
      <c r="A183" s="247"/>
      <c r="B183" s="155"/>
      <c r="C183" s="156"/>
      <c r="D183" s="156"/>
      <c r="E183" s="156"/>
      <c r="F183" s="156"/>
      <c r="G183" s="156"/>
      <c r="H183" s="156"/>
      <c r="I183" s="156"/>
      <c r="J183" s="156"/>
      <c r="K183" s="156"/>
      <c r="L183" s="156"/>
      <c r="M183" s="156"/>
      <c r="N183" s="156"/>
      <c r="O183" s="156"/>
      <c r="P183" s="156"/>
      <c r="Q183" s="156"/>
      <c r="R183" s="156"/>
      <c r="S183" s="156"/>
      <c r="T183" s="156"/>
      <c r="U183" s="156"/>
      <c r="V183" s="156"/>
    </row>
    <row r="184" spans="1:22" x14ac:dyDescent="0.3">
      <c r="A184" s="247"/>
      <c r="B184" s="155"/>
      <c r="C184" s="156"/>
      <c r="D184" s="156"/>
      <c r="E184" s="156"/>
      <c r="F184" s="156"/>
      <c r="G184" s="156"/>
      <c r="H184" s="156"/>
      <c r="I184" s="156"/>
      <c r="J184" s="156"/>
      <c r="K184" s="156"/>
      <c r="L184" s="156"/>
      <c r="M184" s="156"/>
      <c r="N184" s="156"/>
      <c r="O184" s="156"/>
      <c r="P184" s="156"/>
      <c r="Q184" s="156"/>
      <c r="R184" s="156"/>
      <c r="S184" s="156"/>
      <c r="T184" s="156"/>
      <c r="U184" s="156"/>
      <c r="V184" s="156"/>
    </row>
    <row r="185" spans="1:22" x14ac:dyDescent="0.3">
      <c r="A185" s="247"/>
    </row>
    <row r="186" spans="1:22" x14ac:dyDescent="0.3">
      <c r="A186" s="247"/>
    </row>
    <row r="187" spans="1:22" x14ac:dyDescent="0.3">
      <c r="A187" s="247"/>
      <c r="B187" t="s">
        <v>225</v>
      </c>
      <c r="L187" s="32"/>
      <c r="M187" s="32"/>
    </row>
    <row r="188" spans="1:22" x14ac:dyDescent="0.3">
      <c r="A188" s="247"/>
      <c r="B188" s="91" t="s">
        <v>101</v>
      </c>
      <c r="C188" s="91">
        <v>2021</v>
      </c>
      <c r="D188" s="92">
        <v>2022</v>
      </c>
      <c r="E188" s="91">
        <v>2023</v>
      </c>
      <c r="F188" s="92">
        <v>2024</v>
      </c>
      <c r="G188" s="91">
        <v>2025</v>
      </c>
      <c r="H188" s="92">
        <v>2026</v>
      </c>
      <c r="I188" s="91">
        <v>2027</v>
      </c>
      <c r="J188" s="92">
        <v>2028</v>
      </c>
      <c r="K188" s="91">
        <v>2029</v>
      </c>
      <c r="L188" s="92">
        <v>2030</v>
      </c>
      <c r="M188" s="91">
        <v>2031</v>
      </c>
      <c r="N188" s="92">
        <v>2032</v>
      </c>
      <c r="O188" s="91">
        <v>2033</v>
      </c>
      <c r="P188" s="92">
        <v>2034</v>
      </c>
      <c r="Q188" s="91">
        <v>2035</v>
      </c>
      <c r="R188" s="92">
        <v>2036</v>
      </c>
      <c r="S188" s="91">
        <v>2037</v>
      </c>
      <c r="T188" s="92">
        <v>2038</v>
      </c>
      <c r="U188" s="91">
        <v>2039</v>
      </c>
      <c r="V188" s="92">
        <v>2040</v>
      </c>
    </row>
    <row r="189" spans="1:22" x14ac:dyDescent="0.3">
      <c r="A189" s="247"/>
      <c r="B189" s="45" t="s">
        <v>58</v>
      </c>
      <c r="C189" s="93">
        <f>IFERROR(DTE_demand_forecast!C141*Settings!$K$49,"-")</f>
        <v>8279882.6546151089</v>
      </c>
      <c r="D189" s="93">
        <f>IFERROR(DTE_demand_forecast!D141*Settings!$K$49,"-")</f>
        <v>8870442.8605258223</v>
      </c>
      <c r="E189" s="93">
        <f>IFERROR(DTE_demand_forecast!E141*Settings!$K$49,"-")</f>
        <v>9473700.2771408316</v>
      </c>
      <c r="F189" s="93">
        <f>IFERROR(DTE_demand_forecast!F141*Settings!$K$49,"-")</f>
        <v>10128386.725067198</v>
      </c>
      <c r="G189" s="93">
        <f>IFERROR(DTE_demand_forecast!G141*Settings!$K$49,"-")</f>
        <v>10794643.161639305</v>
      </c>
      <c r="H189" s="93">
        <f>IFERROR(DTE_demand_forecast!H141*Settings!$K$49,"-")</f>
        <v>11486580.755402917</v>
      </c>
      <c r="I189" s="93">
        <f>IFERROR(DTE_demand_forecast!I141*Settings!$K$49,"-")</f>
        <v>12204960.250071071</v>
      </c>
      <c r="J189" s="93">
        <f>IFERROR(DTE_demand_forecast!J141*Settings!$K$49,"-")</f>
        <v>12950562.546642434</v>
      </c>
      <c r="K189" s="93">
        <f>IFERROR(DTE_demand_forecast!K141*Settings!$K$49,"-")</f>
        <v>13724189.205395272</v>
      </c>
      <c r="L189" s="93">
        <f>IFERROR(DTE_demand_forecast!L141*Settings!$K$49,"-")</f>
        <v>14526662.95989822</v>
      </c>
      <c r="M189" s="93">
        <f>IFERROR(DTE_demand_forecast!M141*Settings!$K$49,"-")</f>
        <v>19205786.003690265</v>
      </c>
      <c r="N189" s="93">
        <f>IFERROR(DTE_demand_forecast!N141*Settings!$K$49,"-")</f>
        <v>19437700.918741614</v>
      </c>
      <c r="O189" s="93">
        <f>IFERROR(DTE_demand_forecast!O141*Settings!$K$49,"-")</f>
        <v>19674254.132093996</v>
      </c>
      <c r="P189" s="93">
        <f>IFERROR(DTE_demand_forecast!P141*Settings!$K$49,"-")</f>
        <v>19915538.409713421</v>
      </c>
      <c r="Q189" s="93">
        <f>IFERROR(DTE_demand_forecast!Q141*Settings!$K$49,"-")</f>
        <v>20161648.372885235</v>
      </c>
      <c r="R189" s="93">
        <f>IFERROR(DTE_demand_forecast!R141*Settings!$K$49,"-")</f>
        <v>20412680.535320483</v>
      </c>
      <c r="S189" s="93">
        <f>IFERROR(DTE_demand_forecast!S141*Settings!$K$49,"-")</f>
        <v>20668733.341004442</v>
      </c>
      <c r="T189" s="93">
        <f>IFERROR(DTE_demand_forecast!T141*Settings!$K$49,"-")</f>
        <v>20929907.202802077</v>
      </c>
      <c r="U189" s="93">
        <f>IFERROR(DTE_demand_forecast!U141*Settings!$K$49,"-")</f>
        <v>21196304.541835666</v>
      </c>
      <c r="V189" s="93">
        <f>IFERROR(DTE_demand_forecast!V141*Settings!$K$49,"-")</f>
        <v>21468029.827649925</v>
      </c>
    </row>
    <row r="190" spans="1:22" x14ac:dyDescent="0.3">
      <c r="A190" s="247"/>
      <c r="B190" s="45" t="s">
        <v>56</v>
      </c>
      <c r="C190" s="93">
        <f>IFERROR(DTE_demand_forecast!C142*Settings!$K$49,"-")</f>
        <v>10907198.841083227</v>
      </c>
      <c r="D190" s="93">
        <f>IFERROR(DTE_demand_forecast!D142*Settings!$K$49,"-")</f>
        <v>8863031.9436280895</v>
      </c>
      <c r="E190" s="93">
        <f>IFERROR(DTE_demand_forecast!E142*Settings!$K$49,"-")</f>
        <v>7787557.4776167274</v>
      </c>
      <c r="F190" s="93">
        <f>IFERROR(DTE_demand_forecast!F142*Settings!$K$49,"-")</f>
        <v>6316739.0808401192</v>
      </c>
      <c r="G190" s="93">
        <f>IFERROR(DTE_demand_forecast!G142*Settings!$K$49,"-")</f>
        <v>7730712.326846119</v>
      </c>
      <c r="H190" s="93">
        <f>IFERROR(DTE_demand_forecast!H142*Settings!$K$49,"-")</f>
        <v>7707631.3509602314</v>
      </c>
      <c r="I190" s="93">
        <f>IFERROR(DTE_demand_forecast!I142*Settings!$K$49,"-")</f>
        <v>7761917.6013621856</v>
      </c>
      <c r="J190" s="93">
        <f>IFERROR(DTE_demand_forecast!J142*Settings!$K$49,"-")</f>
        <v>8993333.0636427607</v>
      </c>
      <c r="K190" s="93">
        <f>IFERROR(DTE_demand_forecast!K142*Settings!$K$49,"-")</f>
        <v>9622466.6911349893</v>
      </c>
      <c r="L190" s="93">
        <f>IFERROR(DTE_demand_forecast!L142*Settings!$K$49,"-")</f>
        <v>10273182.2488907</v>
      </c>
      <c r="M190" s="93">
        <f>IFERROR(DTE_demand_forecast!M142*Settings!$K$49,"-")</f>
        <v>10477949.974405743</v>
      </c>
      <c r="N190" s="93">
        <f>IFERROR(DTE_demand_forecast!N142*Settings!$K$49,"-")</f>
        <v>10686813.054431085</v>
      </c>
      <c r="O190" s="93">
        <f>IFERROR(DTE_demand_forecast!O142*Settings!$K$49,"-")</f>
        <v>10899853.396056935</v>
      </c>
      <c r="P190" s="93">
        <f>IFERROR(DTE_demand_forecast!P142*Settings!$K$49,"-")</f>
        <v>11117154.544515302</v>
      </c>
      <c r="Q190" s="93">
        <f>IFERROR(DTE_demand_forecast!Q142*Settings!$K$49,"-")</f>
        <v>11338801.715942837</v>
      </c>
      <c r="R190" s="93">
        <f>IFERROR(DTE_demand_forecast!R142*Settings!$K$49,"-")</f>
        <v>11564881.83079892</v>
      </c>
      <c r="S190" s="93">
        <f>IFERROR(DTE_demand_forecast!S142*Settings!$K$49,"-")</f>
        <v>11795483.547952129</v>
      </c>
      <c r="T190" s="93">
        <f>IFERROR(DTE_demand_forecast!T142*Settings!$K$49,"-")</f>
        <v>12030697.299448401</v>
      </c>
      <c r="U190" s="93">
        <f>IFERROR(DTE_demand_forecast!U142*Settings!$K$49,"-")</f>
        <v>12270615.325974595</v>
      </c>
      <c r="V190" s="93">
        <f>IFERROR(DTE_demand_forecast!V142*Settings!$K$49,"-")</f>
        <v>12515331.713031316</v>
      </c>
    </row>
    <row r="191" spans="1:22" x14ac:dyDescent="0.3">
      <c r="A191" s="247"/>
      <c r="B191" s="45" t="s">
        <v>55</v>
      </c>
      <c r="C191" s="93">
        <f>IFERROR(DTE_demand_forecast!C143*Settings!$K$49,"-")</f>
        <v>178089.77025853854</v>
      </c>
      <c r="D191" s="93">
        <f>IFERROR(DTE_demand_forecast!D143*Settings!$K$49,"-")</f>
        <v>188215.51652591091</v>
      </c>
      <c r="E191" s="93">
        <f>IFERROR(DTE_demand_forecast!E143*Settings!$K$49,"-")</f>
        <v>223344.35365790845</v>
      </c>
      <c r="F191" s="93">
        <f>IFERROR(DTE_demand_forecast!F143*Settings!$K$49,"-")</f>
        <v>235987.40689012237</v>
      </c>
      <c r="G191" s="93">
        <f>IFERROR(DTE_demand_forecast!G143*Settings!$K$49,"-")</f>
        <v>249084.81984786905</v>
      </c>
      <c r="H191" s="93">
        <f>IFERROR(DTE_demand_forecast!H143*Settings!$K$49,"-")</f>
        <v>262649.70969887683</v>
      </c>
      <c r="I191" s="93">
        <f>IFERROR(DTE_demand_forecast!I143*Settings!$K$49,"-")</f>
        <v>276695.53655369312</v>
      </c>
      <c r="J191" s="93">
        <f>IFERROR(DTE_demand_forecast!J143*Settings!$K$49,"-")</f>
        <v>291236.11193652969</v>
      </c>
      <c r="K191" s="93">
        <f>IFERROR(DTE_demand_forecast!K143*Settings!$K$49,"-")</f>
        <v>306285.60745776561</v>
      </c>
      <c r="L191" s="93">
        <f>IFERROR(DTE_demand_forecast!L143*Settings!$K$49,"-")</f>
        <v>321858.5636927837</v>
      </c>
      <c r="M191" s="93">
        <f>IFERROR(DTE_demand_forecast!M143*Settings!$K$49,"-")</f>
        <v>326396.96808127471</v>
      </c>
      <c r="N191" s="93">
        <f>IFERROR(DTE_demand_forecast!N143*Settings!$K$49,"-")</f>
        <v>331026.14055753546</v>
      </c>
      <c r="O191" s="93">
        <f>IFERROR(DTE_demand_forecast!O143*Settings!$K$49,"-")</f>
        <v>335747.8964833215</v>
      </c>
      <c r="P191" s="93">
        <f>IFERROR(DTE_demand_forecast!P143*Settings!$K$49,"-")</f>
        <v>340564.08752762323</v>
      </c>
      <c r="Q191" s="93">
        <f>IFERROR(DTE_demand_forecast!Q143*Settings!$K$49,"-")</f>
        <v>345476.60239281098</v>
      </c>
      <c r="R191" s="93">
        <f>IFERROR(DTE_demand_forecast!R143*Settings!$K$49,"-")</f>
        <v>350487.36755530239</v>
      </c>
      <c r="S191" s="93">
        <f>IFERROR(DTE_demand_forecast!S143*Settings!$K$49,"-")</f>
        <v>355598.34802104381</v>
      </c>
      <c r="T191" s="93">
        <f>IFERROR(DTE_demand_forecast!T143*Settings!$K$49,"-")</f>
        <v>360811.54809610004</v>
      </c>
      <c r="U191" s="93">
        <f>IFERROR(DTE_demand_forecast!U143*Settings!$K$49,"-")</f>
        <v>366129.0121726573</v>
      </c>
      <c r="V191" s="93">
        <f>IFERROR(DTE_demand_forecast!V143*Settings!$K$49,"-")</f>
        <v>371552.82553074573</v>
      </c>
    </row>
    <row r="192" spans="1:22" x14ac:dyDescent="0.3">
      <c r="A192" s="247"/>
      <c r="B192" s="45" t="s">
        <v>99</v>
      </c>
      <c r="C192" s="93">
        <f>IFERROR(DTE_demand_forecast!C144*Settings!$K$49,"-")</f>
        <v>0</v>
      </c>
      <c r="D192" s="93">
        <f>IFERROR(DTE_demand_forecast!D144*Settings!$K$49,"-")</f>
        <v>0</v>
      </c>
      <c r="E192" s="93">
        <f>IFERROR(DTE_demand_forecast!E144*Settings!$K$49,"-")</f>
        <v>0</v>
      </c>
      <c r="F192" s="93">
        <f>IFERROR(DTE_demand_forecast!F144*Settings!$K$49,"-")</f>
        <v>0</v>
      </c>
      <c r="G192" s="93">
        <f>IFERROR(DTE_demand_forecast!G144*Settings!$K$49,"-")</f>
        <v>0</v>
      </c>
      <c r="H192" s="93">
        <f>IFERROR(DTE_demand_forecast!H144*Settings!$K$49,"-")</f>
        <v>0</v>
      </c>
      <c r="I192" s="93">
        <f>IFERROR(DTE_demand_forecast!I144*Settings!$K$49,"-")</f>
        <v>0</v>
      </c>
      <c r="J192" s="93">
        <f>IFERROR(DTE_demand_forecast!J144*Settings!$K$49,"-")</f>
        <v>0</v>
      </c>
      <c r="K192" s="93">
        <f>IFERROR(DTE_demand_forecast!K144*Settings!$K$49,"-")</f>
        <v>0</v>
      </c>
      <c r="L192" s="93">
        <f>IFERROR(DTE_demand_forecast!L144*Settings!$K$49,"-")</f>
        <v>0</v>
      </c>
      <c r="M192" s="93">
        <f>IFERROR(DTE_demand_forecast!M144*Settings!$K$49,"-")</f>
        <v>0</v>
      </c>
      <c r="N192" s="93">
        <f>IFERROR(DTE_demand_forecast!N144*Settings!$K$49,"-")</f>
        <v>0</v>
      </c>
      <c r="O192" s="93">
        <f>IFERROR(DTE_demand_forecast!O144*Settings!$K$49,"-")</f>
        <v>0</v>
      </c>
      <c r="P192" s="93">
        <f>IFERROR(DTE_demand_forecast!P144*Settings!$K$49,"-")</f>
        <v>0</v>
      </c>
      <c r="Q192" s="93">
        <f>IFERROR(DTE_demand_forecast!Q144*Settings!$K$49,"-")</f>
        <v>0</v>
      </c>
      <c r="R192" s="93">
        <f>IFERROR(DTE_demand_forecast!R144*Settings!$K$49,"-")</f>
        <v>0</v>
      </c>
      <c r="S192" s="93">
        <f>IFERROR(DTE_demand_forecast!S144*Settings!$K$49,"-")</f>
        <v>0</v>
      </c>
      <c r="T192" s="93">
        <f>IFERROR(DTE_demand_forecast!T144*Settings!$K$49,"-")</f>
        <v>0</v>
      </c>
      <c r="U192" s="93">
        <f>IFERROR(DTE_demand_forecast!U144*Settings!$K$49,"-")</f>
        <v>0</v>
      </c>
      <c r="V192" s="93">
        <f>IFERROR(DTE_demand_forecast!V144*Settings!$K$49,"-")</f>
        <v>0</v>
      </c>
    </row>
    <row r="193" spans="1:22" x14ac:dyDescent="0.3">
      <c r="A193" s="247"/>
      <c r="B193" s="45" t="s">
        <v>59</v>
      </c>
      <c r="C193" s="93">
        <f>IFERROR(DTE_demand_forecast!C145*Settings!$K$49,"-")</f>
        <v>0</v>
      </c>
      <c r="D193" s="93">
        <f>IFERROR(DTE_demand_forecast!D145*Settings!$K$49,"-")</f>
        <v>0</v>
      </c>
      <c r="E193" s="93">
        <f>IFERROR(DTE_demand_forecast!E145*Settings!$K$49,"-")</f>
        <v>0</v>
      </c>
      <c r="F193" s="93">
        <f>IFERROR(DTE_demand_forecast!F145*Settings!$K$49,"-")</f>
        <v>0</v>
      </c>
      <c r="G193" s="93">
        <f>IFERROR(DTE_demand_forecast!G145*Settings!$K$49,"-")</f>
        <v>0</v>
      </c>
      <c r="H193" s="93">
        <f>IFERROR(DTE_demand_forecast!H145*Settings!$K$49,"-")</f>
        <v>0</v>
      </c>
      <c r="I193" s="93">
        <f>IFERROR(DTE_demand_forecast!I145*Settings!$K$49,"-")</f>
        <v>0</v>
      </c>
      <c r="J193" s="93">
        <f>IFERROR(DTE_demand_forecast!J145*Settings!$K$49,"-")</f>
        <v>0</v>
      </c>
      <c r="K193" s="93">
        <f>IFERROR(DTE_demand_forecast!K145*Settings!$K$49,"-")</f>
        <v>0</v>
      </c>
      <c r="L193" s="93">
        <f>IFERROR(DTE_demand_forecast!L145*Settings!$K$49,"-")</f>
        <v>0</v>
      </c>
      <c r="M193" s="93">
        <f>IFERROR(DTE_demand_forecast!M145*Settings!$K$49,"-")</f>
        <v>0</v>
      </c>
      <c r="N193" s="93">
        <f>IFERROR(DTE_demand_forecast!N145*Settings!$K$49,"-")</f>
        <v>0</v>
      </c>
      <c r="O193" s="93">
        <f>IFERROR(DTE_demand_forecast!O145*Settings!$K$49,"-")</f>
        <v>0</v>
      </c>
      <c r="P193" s="93">
        <f>IFERROR(DTE_demand_forecast!P145*Settings!$K$49,"-")</f>
        <v>0</v>
      </c>
      <c r="Q193" s="93">
        <f>IFERROR(DTE_demand_forecast!Q145*Settings!$K$49,"-")</f>
        <v>0</v>
      </c>
      <c r="R193" s="93">
        <f>IFERROR(DTE_demand_forecast!R145*Settings!$K$49,"-")</f>
        <v>0</v>
      </c>
      <c r="S193" s="93">
        <f>IFERROR(DTE_demand_forecast!S145*Settings!$K$49,"-")</f>
        <v>0</v>
      </c>
      <c r="T193" s="93">
        <f>IFERROR(DTE_demand_forecast!T145*Settings!$K$49,"-")</f>
        <v>0</v>
      </c>
      <c r="U193" s="93">
        <f>IFERROR(DTE_demand_forecast!U145*Settings!$K$49,"-")</f>
        <v>0</v>
      </c>
      <c r="V193" s="93">
        <f>IFERROR(DTE_demand_forecast!V145*Settings!$K$49,"-")</f>
        <v>0</v>
      </c>
    </row>
    <row r="194" spans="1:22" x14ac:dyDescent="0.3">
      <c r="A194" s="247"/>
      <c r="B194" s="45" t="s">
        <v>100</v>
      </c>
      <c r="C194" s="93">
        <f>IFERROR(DTE_demand_forecast!C146*Settings!$K$49,"-")</f>
        <v>0</v>
      </c>
      <c r="D194" s="93">
        <f>IFERROR(DTE_demand_forecast!D146*Settings!$K$49,"-")</f>
        <v>0</v>
      </c>
      <c r="E194" s="93">
        <f>IFERROR(DTE_demand_forecast!E146*Settings!$K$49,"-")</f>
        <v>0</v>
      </c>
      <c r="F194" s="93">
        <f>IFERROR(DTE_demand_forecast!F146*Settings!$K$49,"-")</f>
        <v>0</v>
      </c>
      <c r="G194" s="93">
        <f>IFERROR(DTE_demand_forecast!G146*Settings!$K$49,"-")</f>
        <v>0</v>
      </c>
      <c r="H194" s="93">
        <f>IFERROR(DTE_demand_forecast!H146*Settings!$K$49,"-")</f>
        <v>0</v>
      </c>
      <c r="I194" s="93">
        <f>IFERROR(DTE_demand_forecast!I146*Settings!$K$49,"-")</f>
        <v>0</v>
      </c>
      <c r="J194" s="93">
        <f>IFERROR(DTE_demand_forecast!J146*Settings!$K$49,"-")</f>
        <v>0</v>
      </c>
      <c r="K194" s="93">
        <f>IFERROR(DTE_demand_forecast!K146*Settings!$K$49,"-")</f>
        <v>0</v>
      </c>
      <c r="L194" s="93">
        <f>IFERROR(DTE_demand_forecast!L146*Settings!$K$49,"-")</f>
        <v>0</v>
      </c>
      <c r="M194" s="93">
        <f>IFERROR(DTE_demand_forecast!M146*Settings!$K$49,"-")</f>
        <v>0</v>
      </c>
      <c r="N194" s="93">
        <f>IFERROR(DTE_demand_forecast!N146*Settings!$K$49,"-")</f>
        <v>0</v>
      </c>
      <c r="O194" s="93">
        <f>IFERROR(DTE_demand_forecast!O146*Settings!$K$49,"-")</f>
        <v>0</v>
      </c>
      <c r="P194" s="93">
        <f>IFERROR(DTE_demand_forecast!P146*Settings!$K$49,"-")</f>
        <v>0</v>
      </c>
      <c r="Q194" s="93">
        <f>IFERROR(DTE_demand_forecast!Q146*Settings!$K$49,"-")</f>
        <v>0</v>
      </c>
      <c r="R194" s="93">
        <f>IFERROR(DTE_demand_forecast!R146*Settings!$K$49,"-")</f>
        <v>0</v>
      </c>
      <c r="S194" s="93">
        <f>IFERROR(DTE_demand_forecast!S146*Settings!$K$49,"-")</f>
        <v>0</v>
      </c>
      <c r="T194" s="93">
        <f>IFERROR(DTE_demand_forecast!T146*Settings!$K$49,"-")</f>
        <v>0</v>
      </c>
      <c r="U194" s="93">
        <f>IFERROR(DTE_demand_forecast!U146*Settings!$K$49,"-")</f>
        <v>0</v>
      </c>
      <c r="V194" s="93">
        <f>IFERROR(DTE_demand_forecast!V146*Settings!$K$49,"-")</f>
        <v>0</v>
      </c>
    </row>
    <row r="195" spans="1:22" x14ac:dyDescent="0.3">
      <c r="A195" s="247"/>
      <c r="B195" s="45" t="s">
        <v>57</v>
      </c>
      <c r="C195" s="93">
        <f>IFERROR(DTE_demand_forecast!C147*Settings!$K$49,"-")</f>
        <v>16331.253700357376</v>
      </c>
      <c r="D195" s="93">
        <f>IFERROR(DTE_demand_forecast!D147*Settings!$K$49,"-")</f>
        <v>21659.767714318616</v>
      </c>
      <c r="E195" s="93">
        <f>IFERROR(DTE_demand_forecast!E147*Settings!$K$49,"-")</f>
        <v>23682.514917471959</v>
      </c>
      <c r="F195" s="93">
        <f>IFERROR(DTE_demand_forecast!F147*Settings!$K$49,"-")</f>
        <v>26568.135034811603</v>
      </c>
      <c r="G195" s="93">
        <f>IFERROR(DTE_demand_forecast!G147*Settings!$K$49,"-")</f>
        <v>37630.742129616621</v>
      </c>
      <c r="H195" s="93">
        <f>IFERROR(DTE_demand_forecast!H147*Settings!$K$49,"-")</f>
        <v>40712.043136061802</v>
      </c>
      <c r="I195" s="93">
        <f>IFERROR(DTE_demand_forecast!I147*Settings!$K$49,"-")</f>
        <v>43907.940842859054</v>
      </c>
      <c r="J195" s="93">
        <f>IFERROR(DTE_demand_forecast!J147*Settings!$K$49,"-")</f>
        <v>47221.786597619859</v>
      </c>
      <c r="K195" s="93">
        <f>IFERROR(DTE_demand_forecast!K147*Settings!$K$49,"-")</f>
        <v>50657.019963180064</v>
      </c>
      <c r="L195" s="93">
        <f>IFERROR(DTE_demand_forecast!L147*Settings!$K$49,"-")</f>
        <v>54217.170905669722</v>
      </c>
      <c r="M195" s="93">
        <f>IFERROR(DTE_demand_forecast!M147*Settings!$K$49,"-")</f>
        <v>54981.666476478029</v>
      </c>
      <c r="N195" s="93">
        <f>IFERROR(DTE_demand_forecast!N147*Settings!$K$49,"-")</f>
        <v>55761.451958702499</v>
      </c>
      <c r="O195" s="93">
        <f>IFERROR(DTE_demand_forecast!O147*Settings!$K$49,"-")</f>
        <v>56556.833150571467</v>
      </c>
      <c r="P195" s="93">
        <f>IFERROR(DTE_demand_forecast!P147*Settings!$K$49,"-")</f>
        <v>57368.121966277809</v>
      </c>
      <c r="Q195" s="93">
        <f>IFERROR(DTE_demand_forecast!Q147*Settings!$K$49,"-")</f>
        <v>58195.636558298276</v>
      </c>
      <c r="R195" s="93">
        <f>IFERROR(DTE_demand_forecast!R147*Settings!$K$49,"-")</f>
        <v>59039.701442159152</v>
      </c>
      <c r="S195" s="93">
        <f>IFERROR(DTE_demand_forecast!S147*Settings!$K$49,"-")</f>
        <v>59900.647623697252</v>
      </c>
      <c r="T195" s="93">
        <f>IFERROR(DTE_demand_forecast!T147*Settings!$K$49,"-")</f>
        <v>60778.812728866113</v>
      </c>
      <c r="U195" s="93">
        <f>IFERROR(DTE_demand_forecast!U147*Settings!$K$49,"-")</f>
        <v>61674.541136138338</v>
      </c>
      <c r="V195" s="93">
        <f>IFERROR(DTE_demand_forecast!V147*Settings!$K$49,"-")</f>
        <v>62588.184111556024</v>
      </c>
    </row>
    <row r="196" spans="1:22" x14ac:dyDescent="0.3">
      <c r="A196" s="247"/>
      <c r="B196" s="45" t="s">
        <v>60</v>
      </c>
      <c r="C196" s="93">
        <f>IFERROR(DTE_demand_forecast!C148*Settings!$K$49,"-")</f>
        <v>1304878.4523147678</v>
      </c>
      <c r="D196" s="93">
        <f>IFERROR(DTE_demand_forecast!D148*Settings!$K$49,"-")</f>
        <v>2626826.8539566486</v>
      </c>
      <c r="E196" s="93">
        <f>IFERROR(DTE_demand_forecast!E148*Settings!$K$49,"-")</f>
        <v>2968093.894775732</v>
      </c>
      <c r="F196" s="93">
        <f>IFERROR(DTE_demand_forecast!F148*Settings!$K$49,"-")</f>
        <v>3323184.370355201</v>
      </c>
      <c r="G196" s="93">
        <f>IFERROR(DTE_demand_forecast!G148*Settings!$K$49,"-")</f>
        <v>3691607.8817452462</v>
      </c>
      <c r="H196" s="93">
        <f>IFERROR(DTE_demand_forecast!H148*Settings!$K$49,"-")</f>
        <v>5153552.6403024541</v>
      </c>
      <c r="I196" s="93">
        <f>IFERROR(DTE_demand_forecast!I148*Settings!$K$49,"-")</f>
        <v>5571905.7480669627</v>
      </c>
      <c r="J196" s="93">
        <f>IFERROR(DTE_demand_forecast!J148*Settings!$K$49,"-")</f>
        <v>6005328.3290326204</v>
      </c>
      <c r="K196" s="93">
        <f>IFERROR(DTE_demand_forecast!K148*Settings!$K$49,"-")</f>
        <v>6454255.8208843684</v>
      </c>
      <c r="L196" s="93">
        <f>IFERROR(DTE_demand_forecast!L148*Settings!$K$49,"-")</f>
        <v>6919135.0510252677</v>
      </c>
      <c r="M196" s="93">
        <f>IFERROR(DTE_demand_forecast!M148*Settings!$K$49,"-")</f>
        <v>7037679.2547111977</v>
      </c>
      <c r="N196" s="93">
        <f>IFERROR(DTE_demand_forecast!N148*Settings!$K$49,"-")</f>
        <v>7158594.3424708433</v>
      </c>
      <c r="O196" s="93">
        <f>IFERROR(DTE_demand_forecast!O148*Settings!$K$49,"-")</f>
        <v>7281927.7319856845</v>
      </c>
      <c r="P196" s="93">
        <f>IFERROR(DTE_demand_forecast!P148*Settings!$K$49,"-")</f>
        <v>7407727.7892908221</v>
      </c>
      <c r="Q196" s="93">
        <f>IFERROR(DTE_demand_forecast!Q148*Settings!$K$49,"-")</f>
        <v>7536043.8477420621</v>
      </c>
      <c r="R196" s="93">
        <f>IFERROR(DTE_demand_forecast!R148*Settings!$K$49,"-")</f>
        <v>7666926.2273623254</v>
      </c>
      <c r="S196" s="93">
        <f>IFERROR(DTE_demand_forecast!S148*Settings!$K$49,"-")</f>
        <v>7800426.2545749964</v>
      </c>
      <c r="T196" s="93">
        <f>IFERROR(DTE_demand_forecast!T148*Settings!$K$49,"-")</f>
        <v>7936596.2823319202</v>
      </c>
      <c r="U196" s="93">
        <f>IFERROR(DTE_demand_forecast!U148*Settings!$K$49,"-")</f>
        <v>8075489.7106439816</v>
      </c>
      <c r="V196" s="93">
        <f>IFERROR(DTE_demand_forecast!V148*Settings!$K$49,"-")</f>
        <v>8217161.0075222841</v>
      </c>
    </row>
    <row r="197" spans="1:22" x14ac:dyDescent="0.3">
      <c r="A197" s="247"/>
      <c r="B197" s="45" t="s">
        <v>103</v>
      </c>
      <c r="C197" s="154">
        <f t="shared" ref="C197:V197" si="10">SUM(C189:C196)</f>
        <v>20686380.971972</v>
      </c>
      <c r="D197" s="154">
        <f t="shared" si="10"/>
        <v>20570176.942350786</v>
      </c>
      <c r="E197" s="154">
        <f t="shared" si="10"/>
        <v>20476378.518108673</v>
      </c>
      <c r="F197" s="154">
        <f t="shared" si="10"/>
        <v>20030865.718187451</v>
      </c>
      <c r="G197" s="154">
        <f t="shared" si="10"/>
        <v>22503678.932208158</v>
      </c>
      <c r="H197" s="154">
        <f t="shared" si="10"/>
        <v>24651126.499500539</v>
      </c>
      <c r="I197" s="154">
        <f t="shared" si="10"/>
        <v>25859387.076896768</v>
      </c>
      <c r="J197" s="154">
        <f t="shared" si="10"/>
        <v>28287681.837851964</v>
      </c>
      <c r="K197" s="154">
        <f t="shared" si="10"/>
        <v>30157854.344835576</v>
      </c>
      <c r="L197" s="154">
        <f t="shared" si="10"/>
        <v>32095055.994412638</v>
      </c>
      <c r="M197" s="154">
        <f t="shared" si="10"/>
        <v>37102793.867364958</v>
      </c>
      <c r="N197" s="154">
        <f t="shared" si="10"/>
        <v>37669895.908159778</v>
      </c>
      <c r="O197" s="154">
        <f t="shared" si="10"/>
        <v>38248339.989770509</v>
      </c>
      <c r="P197" s="154">
        <f t="shared" si="10"/>
        <v>38838352.953013442</v>
      </c>
      <c r="Q197" s="154">
        <f t="shared" si="10"/>
        <v>39440166.17552124</v>
      </c>
      <c r="R197" s="154">
        <f t="shared" si="10"/>
        <v>40054015.662479192</v>
      </c>
      <c r="S197" s="154">
        <f t="shared" si="10"/>
        <v>40680142.139176309</v>
      </c>
      <c r="T197" s="154">
        <f t="shared" si="10"/>
        <v>41318791.145407364</v>
      </c>
      <c r="U197" s="154">
        <f t="shared" si="10"/>
        <v>41970213.131763041</v>
      </c>
      <c r="V197" s="154">
        <f t="shared" si="10"/>
        <v>42634663.557845831</v>
      </c>
    </row>
    <row r="198" spans="1:22" x14ac:dyDescent="0.3">
      <c r="A198" s="247"/>
    </row>
    <row r="199" spans="1:22" x14ac:dyDescent="0.3">
      <c r="A199" s="247"/>
    </row>
    <row r="200" spans="1:22" x14ac:dyDescent="0.3">
      <c r="A200" s="247"/>
    </row>
    <row r="201" spans="1:22" x14ac:dyDescent="0.3">
      <c r="A201" s="247"/>
    </row>
    <row r="202" spans="1:22" x14ac:dyDescent="0.3">
      <c r="A202" s="247"/>
    </row>
    <row r="203" spans="1:22" x14ac:dyDescent="0.3">
      <c r="A203" s="247"/>
    </row>
    <row r="204" spans="1:22" x14ac:dyDescent="0.3">
      <c r="A204" s="247"/>
    </row>
    <row r="205" spans="1:22" x14ac:dyDescent="0.3">
      <c r="A205" s="247"/>
      <c r="B205" t="s">
        <v>226</v>
      </c>
      <c r="L205" s="32"/>
      <c r="M205" s="32"/>
    </row>
    <row r="206" spans="1:22" x14ac:dyDescent="0.3">
      <c r="A206" s="247"/>
      <c r="B206" s="91" t="s">
        <v>101</v>
      </c>
      <c r="C206" s="91">
        <v>2021</v>
      </c>
      <c r="D206" s="92">
        <v>2022</v>
      </c>
      <c r="E206" s="91">
        <v>2023</v>
      </c>
      <c r="F206" s="92">
        <v>2024</v>
      </c>
      <c r="G206" s="91">
        <v>2025</v>
      </c>
      <c r="H206" s="92">
        <v>2026</v>
      </c>
      <c r="I206" s="91">
        <v>2027</v>
      </c>
      <c r="J206" s="92">
        <v>2028</v>
      </c>
      <c r="K206" s="91">
        <v>2029</v>
      </c>
      <c r="L206" s="92">
        <v>2030</v>
      </c>
      <c r="M206" s="91">
        <v>2031</v>
      </c>
      <c r="N206" s="92">
        <v>2032</v>
      </c>
      <c r="O206" s="91">
        <v>2033</v>
      </c>
      <c r="P206" s="92">
        <v>2034</v>
      </c>
      <c r="Q206" s="91">
        <v>2035</v>
      </c>
      <c r="R206" s="92">
        <v>2036</v>
      </c>
      <c r="S206" s="91">
        <v>2037</v>
      </c>
      <c r="T206" s="92">
        <v>2038</v>
      </c>
      <c r="U206" s="91">
        <v>2039</v>
      </c>
      <c r="V206" s="92">
        <v>2040</v>
      </c>
    </row>
    <row r="207" spans="1:22" x14ac:dyDescent="0.3">
      <c r="A207" s="247"/>
      <c r="B207" s="45" t="s">
        <v>58</v>
      </c>
      <c r="C207" s="93">
        <f>IFERROR(DTE_demand_forecast!C220*Settings!$K$49,"-")</f>
        <v>8850635.6734493114</v>
      </c>
      <c r="D207" s="93">
        <f>IFERROR(DTE_demand_forecast!D220*Settings!$K$49,"-")</f>
        <v>10034779.018947594</v>
      </c>
      <c r="E207" s="93">
        <f>IFERROR(DTE_demand_forecast!E220*Settings!$K$49,"-")</f>
        <v>11255134.599526143</v>
      </c>
      <c r="F207" s="93">
        <f>IFERROR(DTE_demand_forecast!F220*Settings!$K$49,"-")</f>
        <v>12551137.403511222</v>
      </c>
      <c r="G207" s="93">
        <f>IFERROR(DTE_demand_forecast!G220*Settings!$K$49,"-")</f>
        <v>13883650.276655432</v>
      </c>
      <c r="H207" s="93">
        <f>IFERROR(DTE_demand_forecast!H220*Settings!$K$49,"-")</f>
        <v>15267525.464182662</v>
      </c>
      <c r="I207" s="93">
        <f>IFERROR(DTE_demand_forecast!I220*Settings!$K$49,"-")</f>
        <v>16704284.453518962</v>
      </c>
      <c r="J207" s="93">
        <f>IFERROR(DTE_demand_forecast!J220*Settings!$K$49,"-")</f>
        <v>18195489.046661686</v>
      </c>
      <c r="K207" s="93">
        <f>IFERROR(DTE_demand_forecast!K220*Settings!$K$49,"-")</f>
        <v>19742742.36416737</v>
      </c>
      <c r="L207" s="93">
        <f>IFERROR(DTE_demand_forecast!L220*Settings!$K$49,"-")</f>
        <v>21347689.873173263</v>
      </c>
      <c r="M207" s="93">
        <f>IFERROR(DTE_demand_forecast!M220*Settings!$K$49,"-")</f>
        <v>26163233.455230806</v>
      </c>
      <c r="N207" s="93">
        <f>IFERROR(DTE_demand_forecast!N220*Settings!$K$49,"-")</f>
        <v>26534297.319312964</v>
      </c>
      <c r="O207" s="93">
        <f>IFERROR(DTE_demand_forecast!O220*Settings!$K$49,"-")</f>
        <v>26912782.460676774</v>
      </c>
      <c r="P207" s="93">
        <f>IFERROR(DTE_demand_forecast!P220*Settings!$K$49,"-")</f>
        <v>27298837.304867856</v>
      </c>
      <c r="Q207" s="93">
        <f>IFERROR(DTE_demand_forecast!Q220*Settings!$K$49,"-")</f>
        <v>27692613.245942764</v>
      </c>
      <c r="R207" s="93">
        <f>IFERROR(DTE_demand_forecast!R220*Settings!$K$49,"-")</f>
        <v>28094264.705839157</v>
      </c>
      <c r="S207" s="93">
        <f>IFERROR(DTE_demand_forecast!S220*Settings!$K$49,"-")</f>
        <v>28503949.194933489</v>
      </c>
      <c r="T207" s="93">
        <f>IFERROR(DTE_demand_forecast!T220*Settings!$K$49,"-")</f>
        <v>28921827.373809706</v>
      </c>
      <c r="U207" s="93">
        <f>IFERROR(DTE_demand_forecast!U220*Settings!$K$49,"-")</f>
        <v>29348063.116263442</v>
      </c>
      <c r="V207" s="93">
        <f>IFERROR(DTE_demand_forecast!V220*Settings!$K$49,"-")</f>
        <v>29782823.573566262</v>
      </c>
    </row>
    <row r="208" spans="1:22" x14ac:dyDescent="0.3">
      <c r="A208" s="247"/>
      <c r="B208" s="45" t="s">
        <v>56</v>
      </c>
      <c r="C208" s="93">
        <f>IFERROR(DTE_demand_forecast!C221*Settings!$K$49,"-")</f>
        <v>11141897.176683251</v>
      </c>
      <c r="D208" s="93">
        <f>IFERROR(DTE_demand_forecast!D221*Settings!$K$49,"-")</f>
        <v>9317818.2151419632</v>
      </c>
      <c r="E208" s="93">
        <f>IFERROR(DTE_demand_forecast!E221*Settings!$K$49,"-")</f>
        <v>8390271.5216339193</v>
      </c>
      <c r="F208" s="93">
        <f>IFERROR(DTE_demand_forecast!F221*Settings!$K$49,"-")</f>
        <v>7319927.3856826853</v>
      </c>
      <c r="G208" s="93">
        <f>IFERROR(DTE_demand_forecast!G221*Settings!$K$49,"-")</f>
        <v>9009777.4155203868</v>
      </c>
      <c r="H208" s="93">
        <f>IFERROR(DTE_demand_forecast!H221*Settings!$K$49,"-")</f>
        <v>9273207.0194975398</v>
      </c>
      <c r="I208" s="93">
        <f>IFERROR(DTE_demand_forecast!I221*Settings!$K$49,"-")</f>
        <v>9624952.6469215825</v>
      </c>
      <c r="J208" s="93">
        <f>IFERROR(DTE_demand_forecast!J221*Settings!$K$49,"-")</f>
        <v>11165099.631037712</v>
      </c>
      <c r="K208" s="93">
        <f>IFERROR(DTE_demand_forecast!K221*Settings!$K$49,"-")</f>
        <v>12114568.827220699</v>
      </c>
      <c r="L208" s="93">
        <f>IFERROR(DTE_demand_forecast!L221*Settings!$K$49,"-")</f>
        <v>13097564.669787837</v>
      </c>
      <c r="M208" s="93">
        <f>IFERROR(DTE_demand_forecast!M221*Settings!$K$49,"-")</f>
        <v>13358820.043720821</v>
      </c>
      <c r="N208" s="93">
        <f>IFERROR(DTE_demand_forecast!N221*Settings!$K$49,"-")</f>
        <v>13625300.525132464</v>
      </c>
      <c r="O208" s="93">
        <f>IFERROR(DTE_demand_forecast!O221*Settings!$K$49,"-")</f>
        <v>13897110.616172343</v>
      </c>
      <c r="P208" s="93">
        <f>IFERROR(DTE_demand_forecast!P221*Settings!$K$49,"-")</f>
        <v>14174356.909033019</v>
      </c>
      <c r="Q208" s="93">
        <f>IFERROR(DTE_demand_forecast!Q221*Settings!$K$49,"-")</f>
        <v>14457148.127750907</v>
      </c>
      <c r="R208" s="93">
        <f>IFERROR(DTE_demand_forecast!R221*Settings!$K$49,"-")</f>
        <v>14745595.170843152</v>
      </c>
      <c r="S208" s="93">
        <f>IFERROR(DTE_demand_forecast!S221*Settings!$K$49,"-")</f>
        <v>15039811.154797245</v>
      </c>
      <c r="T208" s="93">
        <f>IFERROR(DTE_demand_forecast!T221*Settings!$K$49,"-")</f>
        <v>15339911.458430419</v>
      </c>
      <c r="U208" s="93">
        <f>IFERROR(DTE_demand_forecast!U221*Settings!$K$49,"-")</f>
        <v>15646013.768136255</v>
      </c>
      <c r="V208" s="93">
        <f>IFERROR(DTE_demand_forecast!V221*Settings!$K$49,"-")</f>
        <v>15958238.124036206</v>
      </c>
    </row>
    <row r="209" spans="1:22" x14ac:dyDescent="0.3">
      <c r="A209" s="247"/>
      <c r="B209" s="45" t="s">
        <v>55</v>
      </c>
      <c r="C209" s="93">
        <f>IFERROR(DTE_demand_forecast!C222*Settings!$K$49,"-")</f>
        <v>187583.60468536205</v>
      </c>
      <c r="D209" s="93">
        <f>IFERROR(DTE_demand_forecast!D222*Settings!$K$49,"-")</f>
        <v>207582.93875663087</v>
      </c>
      <c r="E209" s="93">
        <f>IFERROR(DTE_demand_forecast!E222*Settings!$K$49,"-")</f>
        <v>252976.50967090996</v>
      </c>
      <c r="F209" s="93">
        <f>IFERROR(DTE_demand_forecast!F222*Settings!$K$49,"-")</f>
        <v>276287.1390678045</v>
      </c>
      <c r="G209" s="93">
        <f>IFERROR(DTE_demand_forecast!G222*Settings!$K$49,"-")</f>
        <v>300466.97837441374</v>
      </c>
      <c r="H209" s="93">
        <f>IFERROR(DTE_demand_forecast!H222*Settings!$K$49,"-")</f>
        <v>325541.47173536755</v>
      </c>
      <c r="I209" s="93">
        <f>IFERROR(DTE_demand_forecast!I222*Settings!$K$49,"-")</f>
        <v>351536.73337711702</v>
      </c>
      <c r="J209" s="93">
        <f>IFERROR(DTE_demand_forecast!J222*Settings!$K$49,"-")</f>
        <v>378479.56423354952</v>
      </c>
      <c r="K209" s="93">
        <f>IFERROR(DTE_demand_forecast!K222*Settings!$K$49,"-")</f>
        <v>406397.46896859596</v>
      </c>
      <c r="L209" s="93">
        <f>IFERROR(DTE_demand_forecast!L222*Settings!$K$49,"-")</f>
        <v>435318.67340505798</v>
      </c>
      <c r="M209" s="93">
        <f>IFERROR(DTE_demand_forecast!M222*Settings!$K$49,"-")</f>
        <v>442126.27998779452</v>
      </c>
      <c r="N209" s="93">
        <f>IFERROR(DTE_demand_forecast!N222*Settings!$K$49,"-")</f>
        <v>449070.03870218561</v>
      </c>
      <c r="O209" s="93">
        <f>IFERROR(DTE_demand_forecast!O222*Settings!$K$49,"-")</f>
        <v>456152.67259086465</v>
      </c>
      <c r="P209" s="93">
        <f>IFERROR(DTE_demand_forecast!P222*Settings!$K$49,"-")</f>
        <v>463376.95915731724</v>
      </c>
      <c r="Q209" s="93">
        <f>IFERROR(DTE_demand_forecast!Q222*Settings!$K$49,"-")</f>
        <v>470745.73145509895</v>
      </c>
      <c r="R209" s="93">
        <f>IFERROR(DTE_demand_forecast!R222*Settings!$K$49,"-")</f>
        <v>478261.87919883616</v>
      </c>
      <c r="S209" s="93">
        <f>IFERROR(DTE_demand_forecast!S222*Settings!$K$49,"-")</f>
        <v>485928.34989744826</v>
      </c>
      <c r="T209" s="93">
        <f>IFERROR(DTE_demand_forecast!T222*Settings!$K$49,"-")</f>
        <v>493748.15001003258</v>
      </c>
      <c r="U209" s="93">
        <f>IFERROR(DTE_demand_forecast!U222*Settings!$K$49,"-")</f>
        <v>501724.34612486843</v>
      </c>
      <c r="V209" s="93">
        <f>IFERROR(DTE_demand_forecast!V222*Settings!$K$49,"-")</f>
        <v>509860.06616200105</v>
      </c>
    </row>
    <row r="210" spans="1:22" x14ac:dyDescent="0.3">
      <c r="A210" s="247"/>
      <c r="B210" s="45" t="s">
        <v>99</v>
      </c>
      <c r="C210" s="93">
        <f>IFERROR(DTE_demand_forecast!C223*Settings!$K$49,"-")</f>
        <v>0</v>
      </c>
      <c r="D210" s="93">
        <f>IFERROR(DTE_demand_forecast!D223*Settings!$K$49,"-")</f>
        <v>0</v>
      </c>
      <c r="E210" s="93">
        <f>IFERROR(DTE_demand_forecast!E223*Settings!$K$49,"-")</f>
        <v>0</v>
      </c>
      <c r="F210" s="93">
        <f>IFERROR(DTE_demand_forecast!F223*Settings!$K$49,"-")</f>
        <v>0</v>
      </c>
      <c r="G210" s="93">
        <f>IFERROR(DTE_demand_forecast!G223*Settings!$K$49,"-")</f>
        <v>0</v>
      </c>
      <c r="H210" s="93">
        <f>IFERROR(DTE_demand_forecast!H223*Settings!$K$49,"-")</f>
        <v>0</v>
      </c>
      <c r="I210" s="93">
        <f>IFERROR(DTE_demand_forecast!I223*Settings!$K$49,"-")</f>
        <v>0</v>
      </c>
      <c r="J210" s="93">
        <f>IFERROR(DTE_demand_forecast!J223*Settings!$K$49,"-")</f>
        <v>0</v>
      </c>
      <c r="K210" s="93">
        <f>IFERROR(DTE_demand_forecast!K223*Settings!$K$49,"-")</f>
        <v>0</v>
      </c>
      <c r="L210" s="93">
        <f>IFERROR(DTE_demand_forecast!L223*Settings!$K$49,"-")</f>
        <v>0</v>
      </c>
      <c r="M210" s="93">
        <f>IFERROR(DTE_demand_forecast!M223*Settings!$K$49,"-")</f>
        <v>0</v>
      </c>
      <c r="N210" s="93">
        <f>IFERROR(DTE_demand_forecast!N223*Settings!$K$49,"-")</f>
        <v>0</v>
      </c>
      <c r="O210" s="93">
        <f>IFERROR(DTE_demand_forecast!O223*Settings!$K$49,"-")</f>
        <v>0</v>
      </c>
      <c r="P210" s="93">
        <f>IFERROR(DTE_demand_forecast!P223*Settings!$K$49,"-")</f>
        <v>0</v>
      </c>
      <c r="Q210" s="93">
        <f>IFERROR(DTE_demand_forecast!Q223*Settings!$K$49,"-")</f>
        <v>0</v>
      </c>
      <c r="R210" s="93">
        <f>IFERROR(DTE_demand_forecast!R223*Settings!$K$49,"-")</f>
        <v>0</v>
      </c>
      <c r="S210" s="93">
        <f>IFERROR(DTE_demand_forecast!S223*Settings!$K$49,"-")</f>
        <v>0</v>
      </c>
      <c r="T210" s="93">
        <f>IFERROR(DTE_demand_forecast!T223*Settings!$K$49,"-")</f>
        <v>0</v>
      </c>
      <c r="U210" s="93">
        <f>IFERROR(DTE_demand_forecast!U223*Settings!$K$49,"-")</f>
        <v>0</v>
      </c>
      <c r="V210" s="93">
        <f>IFERROR(DTE_demand_forecast!V223*Settings!$K$49,"-")</f>
        <v>0</v>
      </c>
    </row>
    <row r="211" spans="1:22" x14ac:dyDescent="0.3">
      <c r="A211" s="247"/>
      <c r="B211" s="45" t="s">
        <v>59</v>
      </c>
      <c r="C211" s="93">
        <f>IFERROR(DTE_demand_forecast!C224*Settings!$K$49,"-")</f>
        <v>0</v>
      </c>
      <c r="D211" s="93">
        <f>IFERROR(DTE_demand_forecast!D224*Settings!$K$49,"-")</f>
        <v>0</v>
      </c>
      <c r="E211" s="93">
        <f>IFERROR(DTE_demand_forecast!E224*Settings!$K$49,"-")</f>
        <v>0</v>
      </c>
      <c r="F211" s="93">
        <f>IFERROR(DTE_demand_forecast!F224*Settings!$K$49,"-")</f>
        <v>0</v>
      </c>
      <c r="G211" s="93">
        <f>IFERROR(DTE_demand_forecast!G224*Settings!$K$49,"-")</f>
        <v>0</v>
      </c>
      <c r="H211" s="93">
        <f>IFERROR(DTE_demand_forecast!H224*Settings!$K$49,"-")</f>
        <v>0</v>
      </c>
      <c r="I211" s="93">
        <f>IFERROR(DTE_demand_forecast!I224*Settings!$K$49,"-")</f>
        <v>0</v>
      </c>
      <c r="J211" s="93">
        <f>IFERROR(DTE_demand_forecast!J224*Settings!$K$49,"-")</f>
        <v>0</v>
      </c>
      <c r="K211" s="93">
        <f>IFERROR(DTE_demand_forecast!K224*Settings!$K$49,"-")</f>
        <v>0</v>
      </c>
      <c r="L211" s="93">
        <f>IFERROR(DTE_demand_forecast!L224*Settings!$K$49,"-")</f>
        <v>0</v>
      </c>
      <c r="M211" s="93">
        <f>IFERROR(DTE_demand_forecast!M224*Settings!$K$49,"-")</f>
        <v>0</v>
      </c>
      <c r="N211" s="93">
        <f>IFERROR(DTE_demand_forecast!N224*Settings!$K$49,"-")</f>
        <v>0</v>
      </c>
      <c r="O211" s="93">
        <f>IFERROR(DTE_demand_forecast!O224*Settings!$K$49,"-")</f>
        <v>0</v>
      </c>
      <c r="P211" s="93">
        <f>IFERROR(DTE_demand_forecast!P224*Settings!$K$49,"-")</f>
        <v>0</v>
      </c>
      <c r="Q211" s="93">
        <f>IFERROR(DTE_demand_forecast!Q224*Settings!$K$49,"-")</f>
        <v>0</v>
      </c>
      <c r="R211" s="93">
        <f>IFERROR(DTE_demand_forecast!R224*Settings!$K$49,"-")</f>
        <v>0</v>
      </c>
      <c r="S211" s="93">
        <f>IFERROR(DTE_demand_forecast!S224*Settings!$K$49,"-")</f>
        <v>0</v>
      </c>
      <c r="T211" s="93">
        <f>IFERROR(DTE_demand_forecast!T224*Settings!$K$49,"-")</f>
        <v>0</v>
      </c>
      <c r="U211" s="93">
        <f>IFERROR(DTE_demand_forecast!U224*Settings!$K$49,"-")</f>
        <v>0</v>
      </c>
      <c r="V211" s="93">
        <f>IFERROR(DTE_demand_forecast!V224*Settings!$K$49,"-")</f>
        <v>0</v>
      </c>
    </row>
    <row r="212" spans="1:22" x14ac:dyDescent="0.3">
      <c r="A212" s="247"/>
      <c r="B212" s="45" t="s">
        <v>100</v>
      </c>
      <c r="C212" s="93">
        <f>IFERROR(DTE_demand_forecast!C225*Settings!$K$49,"-")</f>
        <v>0</v>
      </c>
      <c r="D212" s="93">
        <f>IFERROR(DTE_demand_forecast!D225*Settings!$K$49,"-")</f>
        <v>0</v>
      </c>
      <c r="E212" s="93">
        <f>IFERROR(DTE_demand_forecast!E225*Settings!$K$49,"-")</f>
        <v>0</v>
      </c>
      <c r="F212" s="93">
        <f>IFERROR(DTE_demand_forecast!F225*Settings!$K$49,"-")</f>
        <v>0</v>
      </c>
      <c r="G212" s="93">
        <f>IFERROR(DTE_demand_forecast!G225*Settings!$K$49,"-")</f>
        <v>0</v>
      </c>
      <c r="H212" s="93">
        <f>IFERROR(DTE_demand_forecast!H225*Settings!$K$49,"-")</f>
        <v>0</v>
      </c>
      <c r="I212" s="93">
        <f>IFERROR(DTE_demand_forecast!I225*Settings!$K$49,"-")</f>
        <v>0</v>
      </c>
      <c r="J212" s="93">
        <f>IFERROR(DTE_demand_forecast!J225*Settings!$K$49,"-")</f>
        <v>0</v>
      </c>
      <c r="K212" s="93">
        <f>IFERROR(DTE_demand_forecast!K225*Settings!$K$49,"-")</f>
        <v>0</v>
      </c>
      <c r="L212" s="93">
        <f>IFERROR(DTE_demand_forecast!L225*Settings!$K$49,"-")</f>
        <v>0</v>
      </c>
      <c r="M212" s="93">
        <f>IFERROR(DTE_demand_forecast!M225*Settings!$K$49,"-")</f>
        <v>0</v>
      </c>
      <c r="N212" s="93">
        <f>IFERROR(DTE_demand_forecast!N225*Settings!$K$49,"-")</f>
        <v>0</v>
      </c>
      <c r="O212" s="93">
        <f>IFERROR(DTE_demand_forecast!O225*Settings!$K$49,"-")</f>
        <v>0</v>
      </c>
      <c r="P212" s="93">
        <f>IFERROR(DTE_demand_forecast!P225*Settings!$K$49,"-")</f>
        <v>0</v>
      </c>
      <c r="Q212" s="93">
        <f>IFERROR(DTE_demand_forecast!Q225*Settings!$K$49,"-")</f>
        <v>0</v>
      </c>
      <c r="R212" s="93">
        <f>IFERROR(DTE_demand_forecast!R225*Settings!$K$49,"-")</f>
        <v>0</v>
      </c>
      <c r="S212" s="93">
        <f>IFERROR(DTE_demand_forecast!S225*Settings!$K$49,"-")</f>
        <v>0</v>
      </c>
      <c r="T212" s="93">
        <f>IFERROR(DTE_demand_forecast!T225*Settings!$K$49,"-")</f>
        <v>0</v>
      </c>
      <c r="U212" s="93">
        <f>IFERROR(DTE_demand_forecast!U225*Settings!$K$49,"-")</f>
        <v>0</v>
      </c>
      <c r="V212" s="93">
        <f>IFERROR(DTE_demand_forecast!V225*Settings!$K$49,"-")</f>
        <v>0</v>
      </c>
    </row>
    <row r="213" spans="1:22" x14ac:dyDescent="0.3">
      <c r="A213" s="247"/>
      <c r="B213" s="45" t="s">
        <v>57</v>
      </c>
      <c r="C213" s="93">
        <f>IFERROR(DTE_demand_forecast!C226*Settings!$K$49,"-")</f>
        <v>16331.253700357376</v>
      </c>
      <c r="D213" s="93">
        <f>IFERROR(DTE_demand_forecast!D226*Settings!$K$49,"-")</f>
        <v>24922.215756830512</v>
      </c>
      <c r="E213" s="93">
        <f>IFERROR(DTE_demand_forecast!E226*Settings!$K$49,"-")</f>
        <v>28674.060422515151</v>
      </c>
      <c r="F213" s="93">
        <f>IFERROR(DTE_demand_forecast!F226*Settings!$K$49,"-")</f>
        <v>33356.636921670346</v>
      </c>
      <c r="G213" s="93">
        <f>IFERROR(DTE_demand_forecast!G226*Settings!$K$49,"-")</f>
        <v>46286.082035361513</v>
      </c>
      <c r="H213" s="93">
        <f>IFERROR(DTE_demand_forecast!H226*Settings!$K$49,"-")</f>
        <v>51306.179180693565</v>
      </c>
      <c r="I213" s="93">
        <f>IFERROR(DTE_demand_forecast!I226*Settings!$K$49,"-")</f>
        <v>56514.962735970847</v>
      </c>
      <c r="J213" s="93">
        <f>IFERROR(DTE_demand_forecast!J226*Settings!$K$49,"-")</f>
        <v>61917.972118733036</v>
      </c>
      <c r="K213" s="93">
        <f>IFERROR(DTE_demand_forecast!K226*Settings!$K$49,"-")</f>
        <v>67520.89284865743</v>
      </c>
      <c r="L213" s="93">
        <f>IFERROR(DTE_demand_forecast!L226*Settings!$K$49,"-")</f>
        <v>73329.560175877414</v>
      </c>
      <c r="M213" s="93">
        <f>IFERROR(DTE_demand_forecast!M226*Settings!$K$49,"-")</f>
        <v>74476.303532089878</v>
      </c>
      <c r="N213" s="93">
        <f>IFERROR(DTE_demand_forecast!N226*Settings!$K$49,"-")</f>
        <v>75645.981755426576</v>
      </c>
      <c r="O213" s="93">
        <f>IFERROR(DTE_demand_forecast!O226*Settings!$K$49,"-")</f>
        <v>76839.053543230024</v>
      </c>
      <c r="P213" s="93">
        <f>IFERROR(DTE_demand_forecast!P226*Settings!$K$49,"-")</f>
        <v>78055.986766789531</v>
      </c>
      <c r="Q213" s="93">
        <f>IFERROR(DTE_demand_forecast!Q226*Settings!$K$49,"-")</f>
        <v>79297.258654820253</v>
      </c>
      <c r="R213" s="93">
        <f>IFERROR(DTE_demand_forecast!R226*Settings!$K$49,"-")</f>
        <v>80563.355980611552</v>
      </c>
      <c r="S213" s="93">
        <f>IFERROR(DTE_demand_forecast!S226*Settings!$K$49,"-")</f>
        <v>81854.775252918698</v>
      </c>
      <c r="T213" s="93">
        <f>IFERROR(DTE_demand_forecast!T226*Settings!$K$49,"-")</f>
        <v>83172.022910671993</v>
      </c>
      <c r="U213" s="93">
        <f>IFERROR(DTE_demand_forecast!U226*Settings!$K$49,"-")</f>
        <v>84515.61552158033</v>
      </c>
      <c r="V213" s="93">
        <f>IFERROR(DTE_demand_forecast!V226*Settings!$K$49,"-")</f>
        <v>85886.079984706856</v>
      </c>
    </row>
    <row r="214" spans="1:22" x14ac:dyDescent="0.3">
      <c r="A214" s="247"/>
      <c r="B214" s="45" t="s">
        <v>60</v>
      </c>
      <c r="C214" s="93">
        <f>IFERROR(DTE_demand_forecast!C227*Settings!$K$49,"-")</f>
        <v>1503263.4256605317</v>
      </c>
      <c r="D214" s="93">
        <f>IFERROR(DTE_demand_forecast!D227*Settings!$K$49,"-")</f>
        <v>3031532.1995820077</v>
      </c>
      <c r="E214" s="93">
        <f>IFERROR(DTE_demand_forecast!E227*Settings!$K$49,"-")</f>
        <v>3587293.0735825305</v>
      </c>
      <c r="F214" s="93">
        <f>IFERROR(DTE_demand_forecast!F227*Settings!$K$49,"-")</f>
        <v>4165295.2535324479</v>
      </c>
      <c r="G214" s="93">
        <f>IFERROR(DTE_demand_forecast!G227*Settings!$K$49,"-")</f>
        <v>4765299.2577962354</v>
      </c>
      <c r="H214" s="93">
        <f>IFERROR(DTE_demand_forecast!H227*Settings!$K$49,"-")</f>
        <v>6467750.8845888665</v>
      </c>
      <c r="I214" s="93">
        <f>IFERROR(DTE_demand_forecast!I227*Settings!$K$49,"-")</f>
        <v>7135801.6587677915</v>
      </c>
      <c r="J214" s="93">
        <f>IFERROR(DTE_demand_forecast!J227*Settings!$K$49,"-")</f>
        <v>7828384.1335067293</v>
      </c>
      <c r="K214" s="93">
        <f>IFERROR(DTE_demand_forecast!K227*Settings!$K$49,"-")</f>
        <v>8546212.356518412</v>
      </c>
      <c r="L214" s="93">
        <f>IFERROR(DTE_demand_forecast!L227*Settings!$K$49,"-")</f>
        <v>9290019.1247438472</v>
      </c>
      <c r="M214" s="93">
        <f>IFERROR(DTE_demand_forecast!M227*Settings!$K$49,"-")</f>
        <v>9455981.0099041462</v>
      </c>
      <c r="N214" s="93">
        <f>IFERROR(DTE_demand_forecast!N227*Settings!$K$49,"-")</f>
        <v>9625262.1327676531</v>
      </c>
      <c r="O214" s="93">
        <f>IFERROR(DTE_demand_forecast!O227*Settings!$K$49,"-")</f>
        <v>9797928.8780884296</v>
      </c>
      <c r="P214" s="93">
        <f>IFERROR(DTE_demand_forecast!P227*Settings!$K$49,"-")</f>
        <v>9974048.9583156221</v>
      </c>
      <c r="Q214" s="93">
        <f>IFERROR(DTE_demand_forecast!Q227*Settings!$K$49,"-")</f>
        <v>10153691.440147359</v>
      </c>
      <c r="R214" s="93">
        <f>IFERROR(DTE_demand_forecast!R227*Settings!$K$49,"-")</f>
        <v>10336926.771615727</v>
      </c>
      <c r="S214" s="93">
        <f>IFERROR(DTE_demand_forecast!S227*Settings!$K$49,"-")</f>
        <v>10523826.809713466</v>
      </c>
      <c r="T214" s="93">
        <f>IFERROR(DTE_demand_forecast!T227*Settings!$K$49,"-")</f>
        <v>10714464.848573159</v>
      </c>
      <c r="U214" s="93">
        <f>IFERROR(DTE_demand_forecast!U227*Settings!$K$49,"-")</f>
        <v>10908915.648210047</v>
      </c>
      <c r="V214" s="93">
        <f>IFERROR(DTE_demand_forecast!V227*Settings!$K$49,"-")</f>
        <v>11107255.463839671</v>
      </c>
    </row>
    <row r="215" spans="1:22" x14ac:dyDescent="0.3">
      <c r="A215" s="247"/>
      <c r="B215" s="45" t="s">
        <v>103</v>
      </c>
      <c r="C215" s="154">
        <f t="shared" ref="C215:V215" si="11">SUM(C207:C214)</f>
        <v>21699711.134178814</v>
      </c>
      <c r="D215" s="154">
        <f t="shared" si="11"/>
        <v>22616634.588185024</v>
      </c>
      <c r="E215" s="154">
        <f t="shared" si="11"/>
        <v>23514349.764836013</v>
      </c>
      <c r="F215" s="154">
        <f t="shared" si="11"/>
        <v>24346003.818715829</v>
      </c>
      <c r="G215" s="154">
        <f t="shared" si="11"/>
        <v>28005480.010381833</v>
      </c>
      <c r="H215" s="154">
        <f t="shared" si="11"/>
        <v>31385331.01918513</v>
      </c>
      <c r="I215" s="154">
        <f t="shared" si="11"/>
        <v>33873090.455321424</v>
      </c>
      <c r="J215" s="154">
        <f t="shared" si="11"/>
        <v>37629370.347558409</v>
      </c>
      <c r="K215" s="154">
        <f t="shared" si="11"/>
        <v>40877441.909723736</v>
      </c>
      <c r="L215" s="154">
        <f t="shared" si="11"/>
        <v>44243921.901285887</v>
      </c>
      <c r="M215" s="154">
        <f t="shared" si="11"/>
        <v>49494637.092375658</v>
      </c>
      <c r="N215" s="154">
        <f t="shared" si="11"/>
        <v>50309575.997670695</v>
      </c>
      <c r="O215" s="154">
        <f t="shared" si="11"/>
        <v>51140813.681071647</v>
      </c>
      <c r="P215" s="154">
        <f t="shared" si="11"/>
        <v>51988676.118140608</v>
      </c>
      <c r="Q215" s="154">
        <f t="shared" si="11"/>
        <v>52853495.803950951</v>
      </c>
      <c r="R215" s="154">
        <f t="shared" si="11"/>
        <v>53735611.883477487</v>
      </c>
      <c r="S215" s="154">
        <f t="shared" si="11"/>
        <v>54635370.284594566</v>
      </c>
      <c r="T215" s="154">
        <f t="shared" si="11"/>
        <v>55553123.853733987</v>
      </c>
      <c r="U215" s="154">
        <f t="shared" si="11"/>
        <v>56489232.494256191</v>
      </c>
      <c r="V215" s="154">
        <f t="shared" si="11"/>
        <v>57444063.307588845</v>
      </c>
    </row>
    <row r="216" spans="1:22" x14ac:dyDescent="0.3">
      <c r="A216" s="247"/>
    </row>
    <row r="217" spans="1:22" x14ac:dyDescent="0.3">
      <c r="A217" s="247"/>
    </row>
    <row r="218" spans="1:22" x14ac:dyDescent="0.3">
      <c r="A218" s="247"/>
    </row>
    <row r="219" spans="1:22" x14ac:dyDescent="0.3">
      <c r="A219" s="247"/>
    </row>
    <row r="220" spans="1:22" x14ac:dyDescent="0.3">
      <c r="A220" s="247"/>
    </row>
    <row r="221" spans="1:22" x14ac:dyDescent="0.3">
      <c r="A221" s="247"/>
    </row>
    <row r="222" spans="1:22" x14ac:dyDescent="0.3">
      <c r="A222" s="247"/>
    </row>
    <row r="223" spans="1:22" x14ac:dyDescent="0.3">
      <c r="A223" s="247"/>
    </row>
    <row r="224" spans="1:22" x14ac:dyDescent="0.3">
      <c r="A224" s="247"/>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J14" sqref="J14"/>
    </sheetView>
  </sheetViews>
  <sheetFormatPr defaultRowHeight="14.4" x14ac:dyDescent="0.3"/>
  <cols>
    <col min="2" max="2" width="57.21875" customWidth="1"/>
    <col min="3" max="3" width="16.5546875" style="31" bestFit="1" customWidth="1"/>
    <col min="4" max="12" width="16.77734375" style="31" bestFit="1" customWidth="1"/>
    <col min="13" max="13" width="16.5546875" style="31" bestFit="1" customWidth="1"/>
    <col min="14" max="22" width="16.77734375" style="31" bestFit="1" customWidth="1"/>
  </cols>
  <sheetData>
    <row r="1" spans="1:22" x14ac:dyDescent="0.3">
      <c r="A1" s="246">
        <v>0.2</v>
      </c>
      <c r="B1" t="s">
        <v>224</v>
      </c>
      <c r="L1" s="32"/>
      <c r="M1" s="32"/>
    </row>
    <row r="2" spans="1:22" x14ac:dyDescent="0.3">
      <c r="A2" s="247"/>
      <c r="B2" s="91" t="s">
        <v>101</v>
      </c>
      <c r="C2" s="91">
        <v>2021</v>
      </c>
      <c r="D2" s="92">
        <v>2022</v>
      </c>
      <c r="E2" s="91">
        <v>2023</v>
      </c>
      <c r="F2" s="92">
        <v>2024</v>
      </c>
      <c r="G2" s="91">
        <v>2025</v>
      </c>
      <c r="H2" s="92">
        <v>2026</v>
      </c>
      <c r="I2" s="91">
        <v>2027</v>
      </c>
      <c r="J2" s="92">
        <v>2028</v>
      </c>
      <c r="K2" s="91">
        <v>2029</v>
      </c>
      <c r="L2" s="92">
        <v>2030</v>
      </c>
      <c r="M2" s="91">
        <v>2031</v>
      </c>
      <c r="N2" s="92">
        <v>2032</v>
      </c>
      <c r="O2" s="91">
        <v>2033</v>
      </c>
      <c r="P2" s="92">
        <v>2034</v>
      </c>
      <c r="Q2" s="91">
        <v>2035</v>
      </c>
      <c r="R2" s="92">
        <v>2036</v>
      </c>
      <c r="S2" s="91">
        <v>2037</v>
      </c>
      <c r="T2" s="92">
        <v>2038</v>
      </c>
      <c r="U2" s="91">
        <v>2039</v>
      </c>
      <c r="V2" s="92">
        <v>2040</v>
      </c>
    </row>
    <row r="3" spans="1:22" x14ac:dyDescent="0.3">
      <c r="A3" s="247"/>
      <c r="B3" s="45" t="str">
        <f>DTE_demand_forecast!B62</f>
        <v>Human Space Flight</v>
      </c>
      <c r="C3" s="93">
        <f>IFERROR(SR_demand_forecast!D56*Settings!$K$61,"-")</f>
        <v>5157318.6296776216</v>
      </c>
      <c r="D3" s="93">
        <f>IFERROR(SR_demand_forecast!E56*Settings!$K$61,"-")</f>
        <v>5288138.4193084687</v>
      </c>
      <c r="E3" s="93">
        <f>IFERROR(SR_demand_forecast!F56*Settings!$K$61,"-")</f>
        <v>5424140.685220845</v>
      </c>
      <c r="F3" s="93">
        <f>IFERROR(SR_demand_forecast!G56*Settings!$K$61,"-")</f>
        <v>5565480.3985501602</v>
      </c>
      <c r="G3" s="93">
        <f>IFERROR(SR_demand_forecast!H56*Settings!$K$61,"-")</f>
        <v>5712316.6562867267</v>
      </c>
      <c r="H3" s="93">
        <f>IFERROR(SR_demand_forecast!I56*Settings!$K$61,"-")</f>
        <v>5864812.7843215028</v>
      </c>
      <c r="I3" s="93">
        <f>IFERROR(SR_demand_forecast!J56*Settings!$K$61,"-")</f>
        <v>6023136.4429633217</v>
      </c>
      <c r="J3" s="93">
        <f>IFERROR(SR_demand_forecast!K56*Settings!$K$61,"-")</f>
        <v>6187459.7349852519</v>
      </c>
      <c r="K3" s="93">
        <f>IFERROR(SR_demand_forecast!L56*Settings!$K$61,"-")</f>
        <v>6357959.3162590405</v>
      </c>
      <c r="L3" s="93">
        <f>IFERROR(SR_demand_forecast!M56*Settings!$K$61,"-")</f>
        <v>6534816.5090379538</v>
      </c>
      <c r="M3" s="93">
        <f>IFERROR(SR_demand_forecast!N56*Settings!$K$61,"-")</f>
        <v>8373703.3619924262</v>
      </c>
      <c r="N3" s="93">
        <f>IFERROR(SR_demand_forecast!O56*Settings!$K$61,"-")</f>
        <v>8465704.4736760166</v>
      </c>
      <c r="O3" s="93">
        <f>IFERROR(SR_demand_forecast!P56*Settings!$K$61,"-")</f>
        <v>8559545.6075932775</v>
      </c>
      <c r="P3" s="93">
        <f>IFERROR(SR_demand_forecast!Q56*Settings!$K$61,"-")</f>
        <v>8655263.5641888864</v>
      </c>
      <c r="Q3" s="93">
        <f>IFERROR(SR_demand_forecast!R56*Settings!$K$61,"-")</f>
        <v>8752895.8799164072</v>
      </c>
      <c r="R3" s="93">
        <f>IFERROR(SR_demand_forecast!S56*Settings!$K$61,"-")</f>
        <v>8852480.8419584744</v>
      </c>
      <c r="S3" s="93">
        <f>IFERROR(SR_demand_forecast!T56*Settings!$K$61,"-")</f>
        <v>8954057.5032413881</v>
      </c>
      <c r="T3" s="93">
        <f>IFERROR(SR_demand_forecast!U56*Settings!$K$61,"-")</f>
        <v>9057665.6977499593</v>
      </c>
      <c r="U3" s="93">
        <f>IFERROR(SR_demand_forecast!V56*Settings!$K$61,"-")</f>
        <v>9163346.0561487004</v>
      </c>
      <c r="V3" s="93">
        <f>IFERROR(SR_demand_forecast!W56*Settings!$K$61,"-")</f>
        <v>9271140.0217154156</v>
      </c>
    </row>
    <row r="4" spans="1:22" x14ac:dyDescent="0.3">
      <c r="A4" s="247"/>
      <c r="B4" s="45" t="str">
        <f>DTE_demand_forecast!B63</f>
        <v>Near Earth Robotic - LEO Science</v>
      </c>
      <c r="C4" s="93">
        <f>IFERROR(SR_demand_forecast!D57*Settings!$K$61,"-")</f>
        <v>12420119.24538024</v>
      </c>
      <c r="D4" s="93">
        <f>IFERROR(SR_demand_forecast!E57*Settings!$K$61,"-")</f>
        <v>12098767.618316643</v>
      </c>
      <c r="E4" s="93">
        <f>IFERROR(SR_demand_forecast!F57*Settings!$K$61,"-")</f>
        <v>13283240.501888784</v>
      </c>
      <c r="F4" s="93">
        <f>IFERROR(SR_demand_forecast!G57*Settings!$K$61,"-")</f>
        <v>13828556.68474514</v>
      </c>
      <c r="G4" s="93">
        <f>IFERROR(SR_demand_forecast!H57*Settings!$K$61,"-")</f>
        <v>14873860.612484092</v>
      </c>
      <c r="H4" s="93">
        <f>IFERROR(SR_demand_forecast!I57*Settings!$K$61,"-")</f>
        <v>15671100.085530985</v>
      </c>
      <c r="I4" s="93">
        <f>IFERROR(SR_demand_forecast!J57*Settings!$K$61,"-")</f>
        <v>16584550.186675349</v>
      </c>
      <c r="J4" s="93">
        <f>IFERROR(SR_demand_forecast!K57*Settings!$K$61,"-")</f>
        <v>17509072.256223209</v>
      </c>
      <c r="K4" s="93">
        <f>IFERROR(SR_demand_forecast!L57*Settings!$K$61,"-")</f>
        <v>18272504.364264563</v>
      </c>
      <c r="L4" s="93">
        <f>IFERROR(SR_demand_forecast!M57*Settings!$K$61,"-")</f>
        <v>19059762.265567869</v>
      </c>
      <c r="M4" s="93">
        <f>IFERROR(SR_demand_forecast!N57*Settings!$K$61,"-")</f>
        <v>19426350.61873997</v>
      </c>
      <c r="N4" s="93">
        <f>IFERROR(SR_demand_forecast!O57*Settings!$K$61,"-")</f>
        <v>19800270.738975514</v>
      </c>
      <c r="O4" s="93">
        <f>IFERROR(SR_demand_forecast!P57*Settings!$K$61,"-")</f>
        <v>20181669.261615772</v>
      </c>
      <c r="P4" s="93">
        <f>IFERROR(SR_demand_forecast!Q57*Settings!$K$61,"-")</f>
        <v>20570695.75470883</v>
      </c>
      <c r="Q4" s="93">
        <f>IFERROR(SR_demand_forecast!R57*Settings!$K$61,"-")</f>
        <v>20967502.777663756</v>
      </c>
      <c r="R4" s="93">
        <f>IFERROR(SR_demand_forecast!S57*Settings!$K$61,"-")</f>
        <v>21372245.941077773</v>
      </c>
      <c r="S4" s="93">
        <f>IFERROR(SR_demand_forecast!T57*Settings!$K$61,"-")</f>
        <v>21785083.967760075</v>
      </c>
      <c r="T4" s="93">
        <f>IFERROR(SR_demand_forecast!U57*Settings!$K$61,"-")</f>
        <v>22206178.754976023</v>
      </c>
      <c r="U4" s="93">
        <f>IFERROR(SR_demand_forecast!V57*Settings!$K$61,"-")</f>
        <v>22635695.437936287</v>
      </c>
      <c r="V4" s="93">
        <f>IFERROR(SR_demand_forecast!W57*Settings!$K$61,"-")</f>
        <v>23073802.454555757</v>
      </c>
    </row>
    <row r="5" spans="1:22" x14ac:dyDescent="0.3">
      <c r="A5" s="247"/>
      <c r="B5" s="45" t="str">
        <f>DTE_demand_forecast!B64</f>
        <v>Near Earth Robotic - GEO and Near Earth</v>
      </c>
      <c r="C5" s="93">
        <f>IFERROR(SR_demand_forecast!D58*Settings!$K$61,"-")</f>
        <v>80252.969787544789</v>
      </c>
      <c r="D5" s="93">
        <f>IFERROR(SR_demand_forecast!E58*Settings!$K$61,"-")</f>
        <v>82945.327483643065</v>
      </c>
      <c r="E5" s="93">
        <f>IFERROR(SR_demand_forecast!F58*Settings!$K$61,"-")</f>
        <v>115815.90838643059</v>
      </c>
      <c r="F5" s="93">
        <f>IFERROR(SR_demand_forecast!G58*Settings!$K$61,"-")</f>
        <v>120879.48763681408</v>
      </c>
      <c r="G5" s="93">
        <f>IFERROR(SR_demand_forecast!H58*Settings!$K$61,"-")</f>
        <v>126099.28369385832</v>
      </c>
      <c r="H5" s="93">
        <f>IFERROR(SR_demand_forecast!I58*Settings!$K$61,"-")</f>
        <v>131479.51979812959</v>
      </c>
      <c r="I5" s="93">
        <f>IFERROR(SR_demand_forecast!J58*Settings!$K$61,"-")</f>
        <v>137024.52563309422</v>
      </c>
      <c r="J5" s="93">
        <f>IFERROR(SR_demand_forecast!K58*Settings!$K$61,"-")</f>
        <v>142738.73989353809</v>
      </c>
      <c r="K5" s="93">
        <f>IFERROR(SR_demand_forecast!L58*Settings!$K$61,"-")</f>
        <v>148626.71291414657</v>
      </c>
      <c r="L5" s="93">
        <f>IFERROR(SR_demand_forecast!M58*Settings!$K$61,"-")</f>
        <v>154693.10935962194</v>
      </c>
      <c r="M5" s="93">
        <f>IFERROR(SR_demand_forecast!N58*Settings!$K$61,"-")</f>
        <v>157786.97154681437</v>
      </c>
      <c r="N5" s="93">
        <f>IFERROR(SR_demand_forecast!O58*Settings!$K$61,"-")</f>
        <v>160942.71097775066</v>
      </c>
      <c r="O5" s="93">
        <f>IFERROR(SR_demand_forecast!P58*Settings!$K$61,"-")</f>
        <v>164161.5651973057</v>
      </c>
      <c r="P5" s="93">
        <f>IFERROR(SR_demand_forecast!Q58*Settings!$K$61,"-")</f>
        <v>167444.79650125178</v>
      </c>
      <c r="Q5" s="93">
        <f>IFERROR(SR_demand_forecast!R58*Settings!$K$61,"-")</f>
        <v>170793.69243127684</v>
      </c>
      <c r="R5" s="93">
        <f>IFERROR(SR_demand_forecast!S58*Settings!$K$61,"-")</f>
        <v>174209.56627990233</v>
      </c>
      <c r="S5" s="93">
        <f>IFERROR(SR_demand_forecast!T58*Settings!$K$61,"-")</f>
        <v>177693.7576055004</v>
      </c>
      <c r="T5" s="93">
        <f>IFERROR(SR_demand_forecast!U58*Settings!$K$61,"-")</f>
        <v>181247.63275761044</v>
      </c>
      <c r="U5" s="93">
        <f>IFERROR(SR_demand_forecast!V58*Settings!$K$61,"-")</f>
        <v>184872.58541276259</v>
      </c>
      <c r="V5" s="93">
        <f>IFERROR(SR_demand_forecast!W58*Settings!$K$61,"-")</f>
        <v>188570.03712101787</v>
      </c>
    </row>
    <row r="6" spans="1:22" x14ac:dyDescent="0.3">
      <c r="A6" s="247"/>
      <c r="B6" s="45" t="str">
        <f>DTE_demand_forecast!B65</f>
        <v>Deep Space Robotic</v>
      </c>
      <c r="C6" s="93">
        <f>IFERROR(SR_demand_forecast!D59*Settings!$K$61,"-")</f>
        <v>0</v>
      </c>
      <c r="D6" s="93">
        <f>IFERROR(SR_demand_forecast!E59*Settings!$K$61,"-")</f>
        <v>0</v>
      </c>
      <c r="E6" s="93">
        <f>IFERROR(SR_demand_forecast!F59*Settings!$K$61,"-")</f>
        <v>0</v>
      </c>
      <c r="F6" s="93">
        <f>IFERROR(SR_demand_forecast!G59*Settings!$K$61,"-")</f>
        <v>0</v>
      </c>
      <c r="G6" s="93">
        <f>IFERROR(SR_demand_forecast!H59*Settings!$K$61,"-")</f>
        <v>0</v>
      </c>
      <c r="H6" s="93">
        <f>IFERROR(SR_demand_forecast!I59*Settings!$K$61,"-")</f>
        <v>0</v>
      </c>
      <c r="I6" s="93">
        <f>IFERROR(SR_demand_forecast!J59*Settings!$K$61,"-")</f>
        <v>0</v>
      </c>
      <c r="J6" s="93">
        <f>IFERROR(SR_demand_forecast!K59*Settings!$K$61,"-")</f>
        <v>0</v>
      </c>
      <c r="K6" s="93">
        <f>IFERROR(SR_demand_forecast!L59*Settings!$K$61,"-")</f>
        <v>0</v>
      </c>
      <c r="L6" s="93">
        <f>IFERROR(SR_demand_forecast!M59*Settings!$K$61,"-")</f>
        <v>0</v>
      </c>
      <c r="M6" s="93">
        <f>IFERROR(SR_demand_forecast!N59*Settings!$K$61,"-")</f>
        <v>0</v>
      </c>
      <c r="N6" s="93">
        <f>IFERROR(SR_demand_forecast!O59*Settings!$K$61,"-")</f>
        <v>0</v>
      </c>
      <c r="O6" s="93">
        <f>IFERROR(SR_demand_forecast!P59*Settings!$K$61,"-")</f>
        <v>0</v>
      </c>
      <c r="P6" s="93">
        <f>IFERROR(SR_demand_forecast!Q59*Settings!$K$61,"-")</f>
        <v>0</v>
      </c>
      <c r="Q6" s="93">
        <f>IFERROR(SR_demand_forecast!R59*Settings!$K$61,"-")</f>
        <v>0</v>
      </c>
      <c r="R6" s="93">
        <f>IFERROR(SR_demand_forecast!S59*Settings!$K$61,"-")</f>
        <v>0</v>
      </c>
      <c r="S6" s="93">
        <f>IFERROR(SR_demand_forecast!T59*Settings!$K$61,"-")</f>
        <v>0</v>
      </c>
      <c r="T6" s="93">
        <f>IFERROR(SR_demand_forecast!U59*Settings!$K$61,"-")</f>
        <v>0</v>
      </c>
      <c r="U6" s="93">
        <f>IFERROR(SR_demand_forecast!V59*Settings!$K$61,"-")</f>
        <v>0</v>
      </c>
      <c r="V6" s="93">
        <f>IFERROR(SR_demand_forecast!W59*Settings!$K$61,"-")</f>
        <v>0</v>
      </c>
    </row>
    <row r="7" spans="1:22" x14ac:dyDescent="0.3">
      <c r="A7" s="247"/>
      <c r="B7" s="45" t="str">
        <f>DTE_demand_forecast!B66</f>
        <v>Near Earth Robotic - Low Latency &amp; Complex Needs</v>
      </c>
      <c r="C7" s="93">
        <f>IFERROR(SR_demand_forecast!D60*Settings!$K$61,"-")</f>
        <v>5042.3048067469181</v>
      </c>
      <c r="D7" s="93">
        <f>IFERROR(SR_demand_forecast!E60*Settings!$K$61,"-")</f>
        <v>5042.3048067469181</v>
      </c>
      <c r="E7" s="93">
        <f>IFERROR(SR_demand_forecast!F60*Settings!$K$61,"-")</f>
        <v>5042.3048067469181</v>
      </c>
      <c r="F7" s="93">
        <f>IFERROR(SR_demand_forecast!G60*Settings!$K$61,"-")</f>
        <v>5042.3048067469181</v>
      </c>
      <c r="G7" s="93">
        <f>IFERROR(SR_demand_forecast!H60*Settings!$K$61,"-")</f>
        <v>5457.9528833454488</v>
      </c>
      <c r="H7" s="93">
        <f>IFERROR(SR_demand_forecast!I60*Settings!$K$61,"-")</f>
        <v>5567.1119410123583</v>
      </c>
      <c r="I7" s="93">
        <f>IFERROR(SR_demand_forecast!J60*Settings!$K$61,"-")</f>
        <v>5678.4541798326054</v>
      </c>
      <c r="J7" s="93">
        <f>IFERROR(SR_demand_forecast!K60*Settings!$K$61,"-")</f>
        <v>5792.0232634292561</v>
      </c>
      <c r="K7" s="93">
        <f>IFERROR(SR_demand_forecast!L60*Settings!$K$61,"-")</f>
        <v>5907.8637286978428</v>
      </c>
      <c r="L7" s="93">
        <f>IFERROR(SR_demand_forecast!M60*Settings!$K$61,"-")</f>
        <v>6026.0210032717987</v>
      </c>
      <c r="M7" s="93">
        <f>IFERROR(SR_demand_forecast!N60*Settings!$K$61,"-")</f>
        <v>6146.5414233372348</v>
      </c>
      <c r="N7" s="93">
        <f>IFERROR(SR_demand_forecast!O60*Settings!$K$61,"-")</f>
        <v>6269.4722518039789</v>
      </c>
      <c r="O7" s="93">
        <f>IFERROR(SR_demand_forecast!P60*Settings!$K$61,"-")</f>
        <v>6394.8616968400593</v>
      </c>
      <c r="P7" s="93">
        <f>IFERROR(SR_demand_forecast!Q60*Settings!$K$61,"-")</f>
        <v>6522.7589307768603</v>
      </c>
      <c r="Q7" s="93">
        <f>IFERROR(SR_demand_forecast!R60*Settings!$K$61,"-")</f>
        <v>6653.2141093923983</v>
      </c>
      <c r="R7" s="93">
        <f>IFERROR(SR_demand_forecast!S60*Settings!$K$61,"-")</f>
        <v>6786.2783915802438</v>
      </c>
      <c r="S7" s="93">
        <f>IFERROR(SR_demand_forecast!T60*Settings!$K$61,"-")</f>
        <v>6922.0039594118498</v>
      </c>
      <c r="T7" s="93">
        <f>IFERROR(SR_demand_forecast!U60*Settings!$K$61,"-")</f>
        <v>7060.4440386000879</v>
      </c>
      <c r="U7" s="93">
        <f>IFERROR(SR_demand_forecast!V60*Settings!$K$61,"-")</f>
        <v>7201.6529193720889</v>
      </c>
      <c r="V7" s="93">
        <f>IFERROR(SR_demand_forecast!W60*Settings!$K$61,"-")</f>
        <v>7345.68597775953</v>
      </c>
    </row>
    <row r="8" spans="1:22" x14ac:dyDescent="0.3">
      <c r="A8" s="247"/>
      <c r="B8" s="45" t="str">
        <f>DTE_demand_forecast!B67</f>
        <v>Mission Operations</v>
      </c>
      <c r="C8" s="93">
        <f>IFERROR(SR_demand_forecast!D61*Settings!$K$61,"-")</f>
        <v>0</v>
      </c>
      <c r="D8" s="93">
        <f>IFERROR(SR_demand_forecast!E61*Settings!$K$61,"-")</f>
        <v>0</v>
      </c>
      <c r="E8" s="93">
        <f>IFERROR(SR_demand_forecast!F61*Settings!$K$61,"-")</f>
        <v>0</v>
      </c>
      <c r="F8" s="93">
        <f>IFERROR(SR_demand_forecast!G61*Settings!$K$61,"-")</f>
        <v>0</v>
      </c>
      <c r="G8" s="93">
        <f>IFERROR(SR_demand_forecast!H61*Settings!$K$61,"-")</f>
        <v>0</v>
      </c>
      <c r="H8" s="93">
        <f>IFERROR(SR_demand_forecast!I61*Settings!$K$61,"-")</f>
        <v>0</v>
      </c>
      <c r="I8" s="93">
        <f>IFERROR(SR_demand_forecast!J61*Settings!$K$61,"-")</f>
        <v>0</v>
      </c>
      <c r="J8" s="93">
        <f>IFERROR(SR_demand_forecast!K61*Settings!$K$61,"-")</f>
        <v>0</v>
      </c>
      <c r="K8" s="93">
        <f>IFERROR(SR_demand_forecast!L61*Settings!$K$61,"-")</f>
        <v>0</v>
      </c>
      <c r="L8" s="93">
        <f>IFERROR(SR_demand_forecast!M61*Settings!$K$61,"-")</f>
        <v>0</v>
      </c>
      <c r="M8" s="93">
        <f>IFERROR(SR_demand_forecast!N61*Settings!$K$61,"-")</f>
        <v>0</v>
      </c>
      <c r="N8" s="93">
        <f>IFERROR(SR_demand_forecast!O61*Settings!$K$61,"-")</f>
        <v>0</v>
      </c>
      <c r="O8" s="93">
        <f>IFERROR(SR_demand_forecast!P61*Settings!$K$61,"-")</f>
        <v>0</v>
      </c>
      <c r="P8" s="93">
        <f>IFERROR(SR_demand_forecast!Q61*Settings!$K$61,"-")</f>
        <v>0</v>
      </c>
      <c r="Q8" s="93">
        <f>IFERROR(SR_demand_forecast!R61*Settings!$K$61,"-")</f>
        <v>0</v>
      </c>
      <c r="R8" s="93">
        <f>IFERROR(SR_demand_forecast!S61*Settings!$K$61,"-")</f>
        <v>0</v>
      </c>
      <c r="S8" s="93">
        <f>IFERROR(SR_demand_forecast!T61*Settings!$K$61,"-")</f>
        <v>0</v>
      </c>
      <c r="T8" s="93">
        <f>IFERROR(SR_demand_forecast!U61*Settings!$K$61,"-")</f>
        <v>0</v>
      </c>
      <c r="U8" s="93">
        <f>IFERROR(SR_demand_forecast!V61*Settings!$K$61,"-")</f>
        <v>0</v>
      </c>
      <c r="V8" s="93">
        <f>IFERROR(SR_demand_forecast!W61*Settings!$K$61,"-")</f>
        <v>0</v>
      </c>
    </row>
    <row r="9" spans="1:22" x14ac:dyDescent="0.3">
      <c r="A9" s="247"/>
      <c r="B9" s="45" t="str">
        <f>DTE_demand_forecast!B68</f>
        <v>Launch Events</v>
      </c>
      <c r="C9" s="93">
        <f>IFERROR(SR_demand_forecast!D62*Settings!$K$61,"-")</f>
        <v>80379.046960624924</v>
      </c>
      <c r="D9" s="93">
        <f>IFERROR(SR_demand_forecast!E62*Settings!$K$61,"-")</f>
        <v>85603.685013065537</v>
      </c>
      <c r="E9" s="93">
        <f>IFERROR(SR_demand_forecast!F62*Settings!$K$61,"-")</f>
        <v>91035.299111429762</v>
      </c>
      <c r="F9" s="93">
        <f>IFERROR(SR_demand_forecast!G62*Settings!$K$61,"-")</f>
        <v>96680.078442333572</v>
      </c>
      <c r="G9" s="93">
        <f>IFERROR(SR_demand_forecast!H62*Settings!$K$61,"-")</f>
        <v>104614.94523809722</v>
      </c>
      <c r="H9" s="93">
        <f>IFERROR(SR_demand_forecast!I62*Settings!$K$61,"-")</f>
        <v>111249.06622639745</v>
      </c>
      <c r="I9" s="93">
        <f>IFERROR(SR_demand_forecast!J62*Settings!$K$61,"-")</f>
        <v>118126.80083787459</v>
      </c>
      <c r="J9" s="93">
        <f>IFERROR(SR_demand_forecast!K62*Settings!$K$61,"-")</f>
        <v>125255.23996906039</v>
      </c>
      <c r="K9" s="93">
        <f>IFERROR(SR_demand_forecast!L62*Settings!$K$61,"-")</f>
        <v>132641.66070689866</v>
      </c>
      <c r="L9" s="93">
        <f>IFERROR(SR_demand_forecast!M62*Settings!$K$61,"-")</f>
        <v>140293.53094000299</v>
      </c>
      <c r="M9" s="93">
        <f>IFERROR(SR_demand_forecast!N62*Settings!$K$61,"-")</f>
        <v>142094.66347179524</v>
      </c>
      <c r="N9" s="93">
        <f>IFERROR(SR_demand_forecast!O62*Settings!$K$61,"-")</f>
        <v>143931.81865422332</v>
      </c>
      <c r="O9" s="93">
        <f>IFERROR(SR_demand_forecast!P62*Settings!$K$61,"-")</f>
        <v>145805.71694029999</v>
      </c>
      <c r="P9" s="93">
        <f>IFERROR(SR_demand_forecast!Q62*Settings!$K$61,"-")</f>
        <v>147717.0931920982</v>
      </c>
      <c r="Q9" s="93">
        <f>IFERROR(SR_demand_forecast!R62*Settings!$K$61,"-")</f>
        <v>149666.69696893235</v>
      </c>
      <c r="R9" s="93">
        <f>IFERROR(SR_demand_forecast!S62*Settings!$K$61,"-")</f>
        <v>151655.29282130316</v>
      </c>
      <c r="S9" s="93">
        <f>IFERROR(SR_demand_forecast!T62*Settings!$K$61,"-")</f>
        <v>153683.66059072141</v>
      </c>
      <c r="T9" s="93">
        <f>IFERROR(SR_demand_forecast!U62*Settings!$K$61,"-")</f>
        <v>155752.59571552806</v>
      </c>
      <c r="U9" s="93">
        <f>IFERROR(SR_demand_forecast!V62*Settings!$K$61,"-")</f>
        <v>157862.90954283078</v>
      </c>
      <c r="V9" s="93">
        <f>IFERROR(SR_demand_forecast!W62*Settings!$K$61,"-")</f>
        <v>160015.42964667958</v>
      </c>
    </row>
    <row r="10" spans="1:22" x14ac:dyDescent="0.3">
      <c r="A10" s="247"/>
      <c r="B10" s="45" t="str">
        <f>DTE_demand_forecast!B69</f>
        <v>Terrestrial &amp; Aerial</v>
      </c>
      <c r="C10" s="93">
        <f>IFERROR(SR_demand_forecast!D63*Settings!$K$61,"-")</f>
        <v>1182186.3375850818</v>
      </c>
      <c r="D10" s="93">
        <f>IFERROR(SR_demand_forecast!E63*Settings!$K$61,"-")</f>
        <v>1266417.114138019</v>
      </c>
      <c r="E10" s="93">
        <f>IFERROR(SR_demand_forecast!F63*Settings!$K$61,"-")</f>
        <v>1353839.7938024357</v>
      </c>
      <c r="F10" s="93">
        <f>IFERROR(SR_demand_forecast!G63*Settings!$K$61,"-")</f>
        <v>1444548.3603921703</v>
      </c>
      <c r="G10" s="93">
        <f>IFERROR(SR_demand_forecast!H63*Settings!$K$61,"-")</f>
        <v>1538639.2803123693</v>
      </c>
      <c r="H10" s="93">
        <f>IFERROR(SR_demand_forecast!I63*Settings!$K$61,"-")</f>
        <v>1674662.4716283416</v>
      </c>
      <c r="I10" s="93">
        <f>IFERROR(SR_demand_forecast!J63*Settings!$K$61,"-")</f>
        <v>1783975.4205732308</v>
      </c>
      <c r="J10" s="93">
        <f>IFERROR(SR_demand_forecast!K63*Settings!$K$61,"-")</f>
        <v>1897138.7957794617</v>
      </c>
      <c r="K10" s="93">
        <f>IFERROR(SR_demand_forecast!L63*Settings!$K$61,"-")</f>
        <v>2014262.8891179117</v>
      </c>
      <c r="L10" s="93">
        <f>IFERROR(SR_demand_forecast!M63*Settings!$K$61,"-")</f>
        <v>2135460.8639637856</v>
      </c>
      <c r="M10" s="93">
        <f>IFERROR(SR_demand_forecast!N63*Settings!$K$61,"-")</f>
        <v>2170781.4166331547</v>
      </c>
      <c r="N10" s="93">
        <f>IFERROR(SR_demand_forecast!O63*Settings!$K$61,"-")</f>
        <v>2206808.3803559104</v>
      </c>
      <c r="O10" s="93">
        <f>IFERROR(SR_demand_forecast!P63*Settings!$K$61,"-")</f>
        <v>2243555.883353122</v>
      </c>
      <c r="P10" s="93">
        <f>IFERROR(SR_demand_forecast!Q63*Settings!$K$61,"-")</f>
        <v>2281038.3364102775</v>
      </c>
      <c r="Q10" s="93">
        <f>IFERROR(SR_demand_forecast!R63*Settings!$K$61,"-")</f>
        <v>2319270.4385285769</v>
      </c>
      <c r="R10" s="93">
        <f>IFERROR(SR_demand_forecast!S63*Settings!$K$61,"-")</f>
        <v>2358267.1826892411</v>
      </c>
      <c r="S10" s="93">
        <f>IFERROR(SR_demand_forecast!T63*Settings!$K$61,"-")</f>
        <v>2398043.8617331195</v>
      </c>
      <c r="T10" s="93">
        <f>IFERROR(SR_demand_forecast!U63*Settings!$K$61,"-")</f>
        <v>2438616.0743578752</v>
      </c>
      <c r="U10" s="93">
        <f>IFERROR(SR_demand_forecast!V63*Settings!$K$61,"-")</f>
        <v>2479999.7312351256</v>
      </c>
      <c r="V10" s="93">
        <f>IFERROR(SR_demand_forecast!W63*Settings!$K$61,"-")</f>
        <v>2522211.0612499216</v>
      </c>
    </row>
    <row r="11" spans="1:22" x14ac:dyDescent="0.3">
      <c r="A11" s="247"/>
      <c r="B11" s="46" t="s">
        <v>103</v>
      </c>
      <c r="C11" s="154">
        <f t="shared" ref="C11:V11" si="0">SUM(C3:C10)</f>
        <v>18925298.534197859</v>
      </c>
      <c r="D11" s="154">
        <f t="shared" si="0"/>
        <v>18826914.469066586</v>
      </c>
      <c r="E11" s="154">
        <f t="shared" si="0"/>
        <v>20273114.493216671</v>
      </c>
      <c r="F11" s="154">
        <f t="shared" si="0"/>
        <v>21061187.31457337</v>
      </c>
      <c r="G11" s="154">
        <f t="shared" si="0"/>
        <v>22360988.730898488</v>
      </c>
      <c r="H11" s="154">
        <f t="shared" si="0"/>
        <v>23458871.039446369</v>
      </c>
      <c r="I11" s="154">
        <f t="shared" si="0"/>
        <v>24652491.830862701</v>
      </c>
      <c r="J11" s="154">
        <f t="shared" si="0"/>
        <v>25867456.790113948</v>
      </c>
      <c r="K11" s="154">
        <f t="shared" si="0"/>
        <v>26931902.80699126</v>
      </c>
      <c r="L11" s="154">
        <f t="shared" si="0"/>
        <v>28031052.299872506</v>
      </c>
      <c r="M11" s="154">
        <f t="shared" si="0"/>
        <v>30276863.573807497</v>
      </c>
      <c r="N11" s="154">
        <f t="shared" si="0"/>
        <v>30783927.594891217</v>
      </c>
      <c r="O11" s="154">
        <f t="shared" si="0"/>
        <v>31301132.896396615</v>
      </c>
      <c r="P11" s="154">
        <f t="shared" si="0"/>
        <v>31828682.303932119</v>
      </c>
      <c r="Q11" s="154">
        <f t="shared" si="0"/>
        <v>32366782.69961834</v>
      </c>
      <c r="R11" s="154">
        <f t="shared" si="0"/>
        <v>32915645.103218276</v>
      </c>
      <c r="S11" s="154">
        <f t="shared" si="0"/>
        <v>33475484.754890218</v>
      </c>
      <c r="T11" s="154">
        <f t="shared" si="0"/>
        <v>34046521.1995956</v>
      </c>
      <c r="U11" s="154">
        <f t="shared" si="0"/>
        <v>34628978.373195082</v>
      </c>
      <c r="V11" s="154">
        <f t="shared" si="0"/>
        <v>35223084.69026655</v>
      </c>
    </row>
    <row r="12" spans="1:22" x14ac:dyDescent="0.3">
      <c r="A12" s="247"/>
      <c r="B12" s="155"/>
      <c r="C12" s="156"/>
      <c r="D12" s="156"/>
      <c r="E12" s="156"/>
      <c r="F12" s="156"/>
      <c r="G12" s="156"/>
      <c r="H12" s="156"/>
      <c r="I12" s="156"/>
      <c r="J12" s="156"/>
      <c r="K12" s="156"/>
      <c r="L12" s="156"/>
      <c r="M12" s="156"/>
      <c r="N12" s="156"/>
      <c r="O12" s="156"/>
      <c r="P12" s="156"/>
      <c r="Q12" s="156"/>
      <c r="R12" s="156"/>
      <c r="S12" s="156"/>
      <c r="T12" s="156"/>
      <c r="U12" s="156"/>
      <c r="V12" s="156"/>
    </row>
    <row r="13" spans="1:22" x14ac:dyDescent="0.3">
      <c r="A13" s="247"/>
      <c r="B13" s="155"/>
      <c r="C13" s="156"/>
      <c r="D13" s="156"/>
      <c r="E13" s="156"/>
      <c r="F13" s="156"/>
      <c r="G13" s="156"/>
      <c r="H13" s="156"/>
      <c r="I13" s="156"/>
      <c r="J13" s="156"/>
      <c r="K13" s="156"/>
      <c r="L13" s="156"/>
      <c r="M13" s="156"/>
      <c r="N13" s="156"/>
      <c r="O13" s="156"/>
      <c r="P13" s="156"/>
      <c r="Q13" s="156"/>
      <c r="R13" s="156"/>
      <c r="S13" s="156"/>
      <c r="T13" s="156"/>
      <c r="U13" s="156"/>
      <c r="V13" s="156"/>
    </row>
    <row r="14" spans="1:22" x14ac:dyDescent="0.3">
      <c r="A14" s="247"/>
      <c r="B14" s="155"/>
      <c r="C14" s="156"/>
      <c r="D14" s="156"/>
      <c r="E14" s="156"/>
      <c r="F14" s="156"/>
      <c r="G14" s="156"/>
      <c r="H14" s="156"/>
      <c r="I14" s="156"/>
      <c r="J14" s="156"/>
      <c r="K14" s="156"/>
      <c r="L14" s="156"/>
      <c r="M14" s="156"/>
      <c r="N14" s="156"/>
      <c r="O14" s="156"/>
      <c r="P14" s="156"/>
      <c r="Q14" s="156"/>
      <c r="R14" s="156"/>
      <c r="S14" s="156"/>
      <c r="T14" s="156"/>
      <c r="U14" s="156"/>
      <c r="V14" s="156"/>
    </row>
    <row r="15" spans="1:22" x14ac:dyDescent="0.3">
      <c r="A15" s="247"/>
      <c r="B15" s="155"/>
      <c r="C15" s="156"/>
      <c r="D15" s="156"/>
      <c r="E15" s="156"/>
      <c r="F15" s="156"/>
      <c r="G15" s="156"/>
      <c r="H15" s="156"/>
      <c r="I15" s="156"/>
      <c r="J15" s="156"/>
      <c r="K15" s="156"/>
      <c r="L15" s="156"/>
      <c r="M15" s="156"/>
      <c r="N15" s="156"/>
      <c r="O15" s="156"/>
      <c r="P15" s="156"/>
      <c r="Q15" s="156"/>
      <c r="R15" s="156"/>
      <c r="S15" s="156"/>
      <c r="T15" s="156"/>
      <c r="U15" s="156"/>
      <c r="V15" s="156"/>
    </row>
    <row r="16" spans="1:22" x14ac:dyDescent="0.3">
      <c r="A16" s="247"/>
      <c r="B16" s="155"/>
      <c r="C16" s="156"/>
      <c r="D16" s="156"/>
      <c r="E16" s="156"/>
      <c r="F16" s="156"/>
      <c r="G16" s="156"/>
      <c r="H16" s="156"/>
      <c r="I16" s="156"/>
      <c r="J16" s="156"/>
      <c r="K16" s="156"/>
      <c r="L16" s="156"/>
      <c r="M16" s="156"/>
      <c r="N16" s="156"/>
      <c r="O16" s="156"/>
      <c r="P16" s="156"/>
      <c r="Q16" s="156"/>
      <c r="R16" s="156"/>
      <c r="S16" s="156"/>
      <c r="T16" s="156"/>
      <c r="U16" s="156"/>
      <c r="V16" s="156"/>
    </row>
    <row r="17" spans="1:22" x14ac:dyDescent="0.3">
      <c r="A17" s="247"/>
    </row>
    <row r="18" spans="1:22" x14ac:dyDescent="0.3">
      <c r="A18" s="247"/>
    </row>
    <row r="19" spans="1:22" x14ac:dyDescent="0.3">
      <c r="A19" s="247"/>
      <c r="B19" t="s">
        <v>225</v>
      </c>
      <c r="L19" s="32"/>
      <c r="M19" s="32"/>
    </row>
    <row r="20" spans="1:22" x14ac:dyDescent="0.3">
      <c r="A20" s="247"/>
      <c r="B20" s="91" t="s">
        <v>101</v>
      </c>
      <c r="C20" s="91">
        <v>2021</v>
      </c>
      <c r="D20" s="92">
        <v>2022</v>
      </c>
      <c r="E20" s="91">
        <v>2023</v>
      </c>
      <c r="F20" s="92">
        <v>2024</v>
      </c>
      <c r="G20" s="91">
        <v>2025</v>
      </c>
      <c r="H20" s="92">
        <v>2026</v>
      </c>
      <c r="I20" s="91">
        <v>2027</v>
      </c>
      <c r="J20" s="92">
        <v>2028</v>
      </c>
      <c r="K20" s="91">
        <v>2029</v>
      </c>
      <c r="L20" s="92">
        <v>2030</v>
      </c>
      <c r="M20" s="91">
        <v>2031</v>
      </c>
      <c r="N20" s="92">
        <v>2032</v>
      </c>
      <c r="O20" s="91">
        <v>2033</v>
      </c>
      <c r="P20" s="92">
        <v>2034</v>
      </c>
      <c r="Q20" s="91">
        <v>2035</v>
      </c>
      <c r="R20" s="92">
        <v>2036</v>
      </c>
      <c r="S20" s="91">
        <v>2037</v>
      </c>
      <c r="T20" s="92">
        <v>2038</v>
      </c>
      <c r="U20" s="91">
        <v>2039</v>
      </c>
      <c r="V20" s="92">
        <v>2040</v>
      </c>
    </row>
    <row r="21" spans="1:22" x14ac:dyDescent="0.3">
      <c r="A21" s="247"/>
      <c r="B21" s="45" t="s">
        <v>58</v>
      </c>
      <c r="C21" s="93">
        <f>IFERROR(SR_demand_forecast!D129*Settings!$K$61,"-")</f>
        <v>5408895.1481984816</v>
      </c>
      <c r="D21" s="93">
        <f>IFERROR(SR_demand_forecast!E129*Settings!$K$61,"-")</f>
        <v>5801354.5170910219</v>
      </c>
      <c r="E21" s="93">
        <f>IFERROR(SR_demand_forecast!F129*Settings!$K$61,"-")</f>
        <v>6209361.3148281518</v>
      </c>
      <c r="F21" s="93">
        <f>IFERROR(SR_demand_forecast!G129*Settings!$K$61,"-")</f>
        <v>6633380.4548160974</v>
      </c>
      <c r="G21" s="93">
        <f>IFERROR(SR_demand_forecast!H129*Settings!$K$61,"-")</f>
        <v>7073889.2280257959</v>
      </c>
      <c r="H21" s="93">
        <f>IFERROR(SR_demand_forecast!I129*Settings!$K$61,"-")</f>
        <v>7531377.6121301251</v>
      </c>
      <c r="I21" s="93">
        <f>IFERROR(SR_demand_forecast!J129*Settings!$K$61,"-")</f>
        <v>8006348.5880555827</v>
      </c>
      <c r="J21" s="93">
        <f>IFERROR(SR_demand_forecast!K129*Settings!$K$61,"-")</f>
        <v>8499318.4641213715</v>
      </c>
      <c r="K21" s="93">
        <f>IFERROR(SR_demand_forecast!L129*Settings!$K$61,"-")</f>
        <v>9010817.2079427391</v>
      </c>
      <c r="L21" s="93">
        <f>IFERROR(SR_demand_forecast!M129*Settings!$K$61,"-")</f>
        <v>9541388.786279479</v>
      </c>
      <c r="M21" s="93">
        <f>IFERROR(SR_demand_forecast!N129*Settings!$K$61,"-")</f>
        <v>11440407.08477878</v>
      </c>
      <c r="N21" s="93">
        <f>IFERROR(SR_demand_forecast!O129*Settings!$K$61,"-")</f>
        <v>11593742.270918097</v>
      </c>
      <c r="O21" s="93">
        <f>IFERROR(SR_demand_forecast!P129*Settings!$K$61,"-")</f>
        <v>11750144.160780203</v>
      </c>
      <c r="P21" s="93">
        <f>IFERROR(SR_demand_forecast!Q129*Settings!$K$61,"-")</f>
        <v>11909674.088439547</v>
      </c>
      <c r="Q21" s="93">
        <f>IFERROR(SR_demand_forecast!R129*Settings!$K$61,"-")</f>
        <v>12072394.614652084</v>
      </c>
      <c r="R21" s="93">
        <f>IFERROR(SR_demand_forecast!S129*Settings!$K$61,"-")</f>
        <v>12238369.551388865</v>
      </c>
      <c r="S21" s="93">
        <f>IFERROR(SR_demand_forecast!T129*Settings!$K$61,"-")</f>
        <v>12407663.986860383</v>
      </c>
      <c r="T21" s="93">
        <f>IFERROR(SR_demand_forecast!U129*Settings!$K$61,"-")</f>
        <v>12580344.311041335</v>
      </c>
      <c r="U21" s="93">
        <f>IFERROR(SR_demand_forecast!V129*Settings!$K$61,"-")</f>
        <v>12756478.241705906</v>
      </c>
      <c r="V21" s="93">
        <f>IFERROR(SR_demand_forecast!W129*Settings!$K$61,"-")</f>
        <v>12936134.850983765</v>
      </c>
    </row>
    <row r="22" spans="1:22" x14ac:dyDescent="0.3">
      <c r="A22" s="247"/>
      <c r="B22" s="45" t="s">
        <v>56</v>
      </c>
      <c r="C22" s="93">
        <f>IFERROR(SR_demand_forecast!D130*Settings!$K$61,"-")</f>
        <v>13004394.930950414</v>
      </c>
      <c r="D22" s="93">
        <f>IFERROR(SR_demand_forecast!E130*Settings!$K$61,"-")</f>
        <v>13290690.016879804</v>
      </c>
      <c r="E22" s="93">
        <f>IFERROR(SR_demand_forecast!F130*Settings!$K$61,"-")</f>
        <v>15106881.771690421</v>
      </c>
      <c r="F22" s="93">
        <f>IFERROR(SR_demand_forecast!G130*Settings!$K$61,"-")</f>
        <v>16308708.811675366</v>
      </c>
      <c r="G22" s="93">
        <f>IFERROR(SR_demand_forecast!H130*Settings!$K$61,"-")</f>
        <v>18036054.57432013</v>
      </c>
      <c r="H22" s="93">
        <f>IFERROR(SR_demand_forecast!I130*Settings!$K$61,"-")</f>
        <v>19541625.494818293</v>
      </c>
      <c r="I22" s="93">
        <f>IFERROR(SR_demand_forecast!J130*Settings!$K$61,"-")</f>
        <v>21190475.423727252</v>
      </c>
      <c r="J22" s="93">
        <f>IFERROR(SR_demand_forecast!K130*Settings!$K$61,"-")</f>
        <v>22878265.103986565</v>
      </c>
      <c r="K22" s="93">
        <f>IFERROR(SR_demand_forecast!L130*Settings!$K$61,"-")</f>
        <v>24433653.157073021</v>
      </c>
      <c r="L22" s="93">
        <f>IFERROR(SR_demand_forecast!M130*Settings!$K$61,"-")</f>
        <v>26042397.564084113</v>
      </c>
      <c r="M22" s="93">
        <f>IFERROR(SR_demand_forecast!N130*Settings!$K$61,"-")</f>
        <v>26548638.623226542</v>
      </c>
      <c r="N22" s="93">
        <f>IFERROR(SR_demand_forecast!O130*Settings!$K$61,"-")</f>
        <v>27065004.503551815</v>
      </c>
      <c r="O22" s="93">
        <f>IFERROR(SR_demand_forecast!P130*Settings!$K$61,"-")</f>
        <v>27591697.701483596</v>
      </c>
      <c r="P22" s="93">
        <f>IFERROR(SR_demand_forecast!Q130*Settings!$K$61,"-")</f>
        <v>28128924.763374012</v>
      </c>
      <c r="Q22" s="93">
        <f>IFERROR(SR_demand_forecast!R130*Settings!$K$61,"-")</f>
        <v>28676896.36650224</v>
      </c>
      <c r="R22" s="93">
        <f>IFERROR(SR_demand_forecast!S130*Settings!$K$61,"-")</f>
        <v>29235827.401693024</v>
      </c>
      <c r="S22" s="93">
        <f>IFERROR(SR_demand_forecast!T130*Settings!$K$61,"-")</f>
        <v>29805937.057587635</v>
      </c>
      <c r="T22" s="93">
        <f>IFERROR(SR_demand_forecast!U130*Settings!$K$61,"-")</f>
        <v>30387448.906600133</v>
      </c>
      <c r="U22" s="93">
        <f>IFERROR(SR_demand_forecast!V130*Settings!$K$61,"-")</f>
        <v>30980590.992592882</v>
      </c>
      <c r="V22" s="93">
        <f>IFERROR(SR_demand_forecast!W130*Settings!$K$61,"-")</f>
        <v>31585595.920305483</v>
      </c>
    </row>
    <row r="23" spans="1:22" x14ac:dyDescent="0.3">
      <c r="A23" s="247"/>
      <c r="B23" s="45" t="s">
        <v>55</v>
      </c>
      <c r="C23" s="93">
        <f>IFERROR(SR_demand_forecast!D131*Settings!$K$61,"-")</f>
        <v>88019.386218597516</v>
      </c>
      <c r="D23" s="93">
        <f>IFERROR(SR_demand_forecast!E131*Settings!$K$61,"-")</f>
        <v>98788.817002990618</v>
      </c>
      <c r="E23" s="93">
        <f>IFERROR(SR_demand_forecast!F131*Settings!$K$61,"-")</f>
        <v>140056.44735103237</v>
      </c>
      <c r="F23" s="93">
        <f>IFERROR(SR_demand_forecast!G131*Settings!$K$61,"-")</f>
        <v>153846.62062867242</v>
      </c>
      <c r="G23" s="93">
        <f>IFERROR(SR_demand_forecast!H131*Settings!$K$61,"-")</f>
        <v>168132.37825847778</v>
      </c>
      <c r="H23" s="93">
        <f>IFERROR(SR_demand_forecast!I131*Settings!$K$61,"-")</f>
        <v>182928.0275452238</v>
      </c>
      <c r="I23" s="93">
        <f>IFERROR(SR_demand_forecast!J131*Settings!$K$61,"-")</f>
        <v>198248.24985213633</v>
      </c>
      <c r="J23" s="93">
        <f>IFERROR(SR_demand_forecast!K131*Settings!$K$61,"-")</f>
        <v>214108.10984030715</v>
      </c>
      <c r="K23" s="93">
        <f>IFERROR(SR_demand_forecast!L131*Settings!$K$61,"-")</f>
        <v>230523.06492806406</v>
      </c>
      <c r="L23" s="93">
        <f>IFERROR(SR_demand_forecast!M131*Settings!$K$61,"-")</f>
        <v>247508.9749753951</v>
      </c>
      <c r="M23" s="93">
        <f>IFERROR(SR_demand_forecast!N131*Settings!$K$61,"-")</f>
        <v>252459.15447490301</v>
      </c>
      <c r="N23" s="93">
        <f>IFERROR(SR_demand_forecast!O131*Settings!$K$61,"-")</f>
        <v>257508.33756440104</v>
      </c>
      <c r="O23" s="93">
        <f>IFERROR(SR_demand_forecast!P131*Settings!$K$61,"-")</f>
        <v>262658.50431568909</v>
      </c>
      <c r="P23" s="93">
        <f>IFERROR(SR_demand_forecast!Q131*Settings!$K$61,"-")</f>
        <v>267911.67440200289</v>
      </c>
      <c r="Q23" s="93">
        <f>IFERROR(SR_demand_forecast!R131*Settings!$K$61,"-")</f>
        <v>273269.90789004293</v>
      </c>
      <c r="R23" s="93">
        <f>IFERROR(SR_demand_forecast!S131*Settings!$K$61,"-")</f>
        <v>278735.30604784377</v>
      </c>
      <c r="S23" s="93">
        <f>IFERROR(SR_demand_forecast!T131*Settings!$K$61,"-")</f>
        <v>284310.01216880063</v>
      </c>
      <c r="T23" s="93">
        <f>IFERROR(SR_demand_forecast!U131*Settings!$K$61,"-")</f>
        <v>289996.21241217671</v>
      </c>
      <c r="U23" s="93">
        <f>IFERROR(SR_demand_forecast!V131*Settings!$K$61,"-")</f>
        <v>295796.13666042022</v>
      </c>
      <c r="V23" s="93">
        <f>IFERROR(SR_demand_forecast!W131*Settings!$K$61,"-")</f>
        <v>301712.05939362856</v>
      </c>
    </row>
    <row r="24" spans="1:22" x14ac:dyDescent="0.3">
      <c r="A24" s="247"/>
      <c r="B24" s="45" t="s">
        <v>99</v>
      </c>
      <c r="C24" s="93">
        <f>IFERROR(SR_demand_forecast!D132*Settings!$K$61,"-")</f>
        <v>0</v>
      </c>
      <c r="D24" s="93">
        <f>IFERROR(SR_demand_forecast!E132*Settings!$K$61,"-")</f>
        <v>0</v>
      </c>
      <c r="E24" s="93">
        <f>IFERROR(SR_demand_forecast!F132*Settings!$K$61,"-")</f>
        <v>0</v>
      </c>
      <c r="F24" s="93">
        <f>IFERROR(SR_demand_forecast!G132*Settings!$K$61,"-")</f>
        <v>0</v>
      </c>
      <c r="G24" s="93">
        <f>IFERROR(SR_demand_forecast!H132*Settings!$K$61,"-")</f>
        <v>0</v>
      </c>
      <c r="H24" s="93">
        <f>IFERROR(SR_demand_forecast!I132*Settings!$K$61,"-")</f>
        <v>0</v>
      </c>
      <c r="I24" s="93">
        <f>IFERROR(SR_demand_forecast!J132*Settings!$K$61,"-")</f>
        <v>0</v>
      </c>
      <c r="J24" s="93">
        <f>IFERROR(SR_demand_forecast!K132*Settings!$K$61,"-")</f>
        <v>0</v>
      </c>
      <c r="K24" s="93">
        <f>IFERROR(SR_demand_forecast!L132*Settings!$K$61,"-")</f>
        <v>0</v>
      </c>
      <c r="L24" s="93">
        <f>IFERROR(SR_demand_forecast!M132*Settings!$K$61,"-")</f>
        <v>0</v>
      </c>
      <c r="M24" s="93">
        <f>IFERROR(SR_demand_forecast!N132*Settings!$K$61,"-")</f>
        <v>0</v>
      </c>
      <c r="N24" s="93">
        <f>IFERROR(SR_demand_forecast!O132*Settings!$K$61,"-")</f>
        <v>0</v>
      </c>
      <c r="O24" s="93">
        <f>IFERROR(SR_demand_forecast!P132*Settings!$K$61,"-")</f>
        <v>0</v>
      </c>
      <c r="P24" s="93">
        <f>IFERROR(SR_demand_forecast!Q132*Settings!$K$61,"-")</f>
        <v>0</v>
      </c>
      <c r="Q24" s="93">
        <f>IFERROR(SR_demand_forecast!R132*Settings!$K$61,"-")</f>
        <v>0</v>
      </c>
      <c r="R24" s="93">
        <f>IFERROR(SR_demand_forecast!S132*Settings!$K$61,"-")</f>
        <v>0</v>
      </c>
      <c r="S24" s="93">
        <f>IFERROR(SR_demand_forecast!T132*Settings!$K$61,"-")</f>
        <v>0</v>
      </c>
      <c r="T24" s="93">
        <f>IFERROR(SR_demand_forecast!U132*Settings!$K$61,"-")</f>
        <v>0</v>
      </c>
      <c r="U24" s="93">
        <f>IFERROR(SR_demand_forecast!V132*Settings!$K$61,"-")</f>
        <v>0</v>
      </c>
      <c r="V24" s="93">
        <f>IFERROR(SR_demand_forecast!W132*Settings!$K$61,"-")</f>
        <v>0</v>
      </c>
    </row>
    <row r="25" spans="1:22" x14ac:dyDescent="0.3">
      <c r="A25" s="247"/>
      <c r="B25" s="45" t="s">
        <v>59</v>
      </c>
      <c r="C25" s="93">
        <f>IFERROR(SR_demand_forecast!D133*Settings!$K$61,"-")</f>
        <v>5546.5352874216096</v>
      </c>
      <c r="D25" s="93">
        <f>IFERROR(SR_demand_forecast!E133*Settings!$K$61,"-")</f>
        <v>6070.9349873232895</v>
      </c>
      <c r="E25" s="93">
        <f>IFERROR(SR_demand_forecast!F133*Settings!$K$61,"-")</f>
        <v>6616.1089830287665</v>
      </c>
      <c r="F25" s="93">
        <f>IFERROR(SR_demand_forecast!G133*Settings!$K$61,"-")</f>
        <v>7182.678486490232</v>
      </c>
      <c r="G25" s="93">
        <f>IFERROR(SR_demand_forecast!H133*Settings!$K$61,"-")</f>
        <v>8186.9293250181736</v>
      </c>
      <c r="H25" s="93">
        <f>IFERROR(SR_demand_forecast!I133*Settings!$K$61,"-")</f>
        <v>8907.3791056197733</v>
      </c>
      <c r="I25" s="93">
        <f>IFERROR(SR_demand_forecast!J133*Settings!$K$61,"-")</f>
        <v>9653.3721057154307</v>
      </c>
      <c r="J25" s="93">
        <f>IFERROR(SR_demand_forecast!K133*Settings!$K$61,"-")</f>
        <v>10425.641874172659</v>
      </c>
      <c r="K25" s="93">
        <f>IFERROR(SR_demand_forecast!L133*Settings!$K$61,"-")</f>
        <v>11224.941084525899</v>
      </c>
      <c r="L25" s="93">
        <f>IFERROR(SR_demand_forecast!M133*Settings!$K$61,"-")</f>
        <v>12052.042006543597</v>
      </c>
      <c r="M25" s="93">
        <f>IFERROR(SR_demand_forecast!N133*Settings!$K$61,"-")</f>
        <v>12293.08284667447</v>
      </c>
      <c r="N25" s="93">
        <f>IFERROR(SR_demand_forecast!O133*Settings!$K$61,"-")</f>
        <v>12538.944503607958</v>
      </c>
      <c r="O25" s="93">
        <f>IFERROR(SR_demand_forecast!P133*Settings!$K$61,"-")</f>
        <v>12789.723393680119</v>
      </c>
      <c r="P25" s="93">
        <f>IFERROR(SR_demand_forecast!Q133*Settings!$K$61,"-")</f>
        <v>13045.517861553721</v>
      </c>
      <c r="Q25" s="93">
        <f>IFERROR(SR_demand_forecast!R133*Settings!$K$61,"-")</f>
        <v>13306.428218784797</v>
      </c>
      <c r="R25" s="93">
        <f>IFERROR(SR_demand_forecast!S133*Settings!$K$61,"-")</f>
        <v>13572.556783160488</v>
      </c>
      <c r="S25" s="93">
        <f>IFERROR(SR_demand_forecast!T133*Settings!$K$61,"-")</f>
        <v>13844.0079188237</v>
      </c>
      <c r="T25" s="93">
        <f>IFERROR(SR_demand_forecast!U133*Settings!$K$61,"-")</f>
        <v>14120.888077200176</v>
      </c>
      <c r="U25" s="93">
        <f>IFERROR(SR_demand_forecast!V133*Settings!$K$61,"-")</f>
        <v>14403.305838744178</v>
      </c>
      <c r="V25" s="93">
        <f>IFERROR(SR_demand_forecast!W133*Settings!$K$61,"-")</f>
        <v>14691.37195551906</v>
      </c>
    </row>
    <row r="26" spans="1:22" x14ac:dyDescent="0.3">
      <c r="A26" s="247"/>
      <c r="B26" s="45" t="s">
        <v>100</v>
      </c>
      <c r="C26" s="93">
        <f>IFERROR(SR_demand_forecast!D134*Settings!$K$61,"-")</f>
        <v>0</v>
      </c>
      <c r="D26" s="93">
        <f>IFERROR(SR_demand_forecast!E134*Settings!$K$61,"-")</f>
        <v>0</v>
      </c>
      <c r="E26" s="93">
        <f>IFERROR(SR_demand_forecast!F134*Settings!$K$61,"-")</f>
        <v>0</v>
      </c>
      <c r="F26" s="93">
        <f>IFERROR(SR_demand_forecast!G134*Settings!$K$61,"-")</f>
        <v>0</v>
      </c>
      <c r="G26" s="93">
        <f>IFERROR(SR_demand_forecast!H134*Settings!$K$61,"-")</f>
        <v>0</v>
      </c>
      <c r="H26" s="93">
        <f>IFERROR(SR_demand_forecast!I134*Settings!$K$61,"-")</f>
        <v>0</v>
      </c>
      <c r="I26" s="93">
        <f>IFERROR(SR_demand_forecast!J134*Settings!$K$61,"-")</f>
        <v>0</v>
      </c>
      <c r="J26" s="93">
        <f>IFERROR(SR_demand_forecast!K134*Settings!$K$61,"-")</f>
        <v>0</v>
      </c>
      <c r="K26" s="93">
        <f>IFERROR(SR_demand_forecast!L134*Settings!$K$61,"-")</f>
        <v>0</v>
      </c>
      <c r="L26" s="93">
        <f>IFERROR(SR_demand_forecast!M134*Settings!$K$61,"-")</f>
        <v>0</v>
      </c>
      <c r="M26" s="93">
        <f>IFERROR(SR_demand_forecast!N134*Settings!$K$61,"-")</f>
        <v>0</v>
      </c>
      <c r="N26" s="93">
        <f>IFERROR(SR_demand_forecast!O134*Settings!$K$61,"-")</f>
        <v>0</v>
      </c>
      <c r="O26" s="93">
        <f>IFERROR(SR_demand_forecast!P134*Settings!$K$61,"-")</f>
        <v>0</v>
      </c>
      <c r="P26" s="93">
        <f>IFERROR(SR_demand_forecast!Q134*Settings!$K$61,"-")</f>
        <v>0</v>
      </c>
      <c r="Q26" s="93">
        <f>IFERROR(SR_demand_forecast!R134*Settings!$K$61,"-")</f>
        <v>0</v>
      </c>
      <c r="R26" s="93">
        <f>IFERROR(SR_demand_forecast!S134*Settings!$K$61,"-")</f>
        <v>0</v>
      </c>
      <c r="S26" s="93">
        <f>IFERROR(SR_demand_forecast!T134*Settings!$K$61,"-")</f>
        <v>0</v>
      </c>
      <c r="T26" s="93">
        <f>IFERROR(SR_demand_forecast!U134*Settings!$K$61,"-")</f>
        <v>0</v>
      </c>
      <c r="U26" s="93">
        <f>IFERROR(SR_demand_forecast!V134*Settings!$K$61,"-")</f>
        <v>0</v>
      </c>
      <c r="V26" s="93">
        <f>IFERROR(SR_demand_forecast!W134*Settings!$K$61,"-")</f>
        <v>0</v>
      </c>
    </row>
    <row r="27" spans="1:22" x14ac:dyDescent="0.3">
      <c r="A27" s="247"/>
      <c r="B27" s="45" t="s">
        <v>57</v>
      </c>
      <c r="C27" s="93">
        <f>IFERROR(SR_demand_forecast!D135*Settings!$K$61,"-")</f>
        <v>82890.892178144451</v>
      </c>
      <c r="D27" s="93">
        <f>IFERROR(SR_demand_forecast!E135*Settings!$K$61,"-")</f>
        <v>90727.849256805377</v>
      </c>
      <c r="E27" s="93">
        <f>IFERROR(SR_demand_forecast!F135*Settings!$K$61,"-")</f>
        <v>98875.270404351715</v>
      </c>
      <c r="F27" s="93">
        <f>IFERROR(SR_demand_forecast!G135*Settings!$K$61,"-")</f>
        <v>107342.43940070743</v>
      </c>
      <c r="G27" s="93">
        <f>IFERROR(SR_demand_forecast!H135*Settings!$K$61,"-")</f>
        <v>118209.45546002391</v>
      </c>
      <c r="H27" s="93">
        <f>IFERROR(SR_demand_forecast!I135*Settings!$K$61,"-")</f>
        <v>127888.74673803568</v>
      </c>
      <c r="I27" s="93">
        <f>IFERROR(SR_demand_forecast!J135*Settings!$K$61,"-")</f>
        <v>137928.02064672412</v>
      </c>
      <c r="J27" s="93">
        <f>IFERROR(SR_demand_forecast!K135*Settings!$K$61,"-")</f>
        <v>148337.80477480497</v>
      </c>
      <c r="K27" s="93">
        <f>IFERROR(SR_demand_forecast!L135*Settings!$K$61,"-")</f>
        <v>159128.90382149056</v>
      </c>
      <c r="L27" s="93">
        <f>IFERROR(SR_demand_forecast!M135*Settings!$K$61,"-")</f>
        <v>170312.40646987376</v>
      </c>
      <c r="M27" s="93">
        <f>IFERROR(SR_demand_forecast!N135*Settings!$K$61,"-")</f>
        <v>172713.91651226344</v>
      </c>
      <c r="N27" s="93">
        <f>IFERROR(SR_demand_forecast!O135*Settings!$K$61,"-")</f>
        <v>175163.4567555009</v>
      </c>
      <c r="O27" s="93">
        <f>IFERROR(SR_demand_forecast!P135*Settings!$K$61,"-")</f>
        <v>177661.98780360312</v>
      </c>
      <c r="P27" s="93">
        <f>IFERROR(SR_demand_forecast!Q135*Settings!$K$61,"-")</f>
        <v>180210.48947266734</v>
      </c>
      <c r="Q27" s="93">
        <f>IFERROR(SR_demand_forecast!R135*Settings!$K$61,"-")</f>
        <v>182809.9611751129</v>
      </c>
      <c r="R27" s="93">
        <f>IFERROR(SR_demand_forecast!S135*Settings!$K$61,"-")</f>
        <v>185461.42231160731</v>
      </c>
      <c r="S27" s="93">
        <f>IFERROR(SR_demand_forecast!T135*Settings!$K$61,"-")</f>
        <v>188165.91267083169</v>
      </c>
      <c r="T27" s="93">
        <f>IFERROR(SR_demand_forecast!U135*Settings!$K$61,"-")</f>
        <v>190924.49283724051</v>
      </c>
      <c r="U27" s="93">
        <f>IFERROR(SR_demand_forecast!V135*Settings!$K$61,"-")</f>
        <v>193738.24460697747</v>
      </c>
      <c r="V27" s="93">
        <f>IFERROR(SR_demand_forecast!W135*Settings!$K$61,"-")</f>
        <v>196608.2714121092</v>
      </c>
    </row>
    <row r="28" spans="1:22" x14ac:dyDescent="0.3">
      <c r="A28" s="247"/>
      <c r="B28" s="45" t="s">
        <v>60</v>
      </c>
      <c r="C28" s="93">
        <f>IFERROR(SR_demand_forecast!D136*Settings!$K$61,"-")</f>
        <v>1219129.6606346157</v>
      </c>
      <c r="D28" s="93">
        <f>IFERROR(SR_demand_forecast!E136*Settings!$K$61,"-")</f>
        <v>1341781.493159068</v>
      </c>
      <c r="E28" s="93">
        <f>IFERROR(SR_demand_forecast!F136*Settings!$K$61,"-")</f>
        <v>1469147.2937046406</v>
      </c>
      <c r="F28" s="93">
        <f>IFERROR(SR_demand_forecast!G136*Settings!$K$61,"-")</f>
        <v>1601366.560259169</v>
      </c>
      <c r="G28" s="93">
        <f>IFERROR(SR_demand_forecast!H136*Settings!$K$61,"-")</f>
        <v>1738582.485142793</v>
      </c>
      <c r="H28" s="93">
        <f>IFERROR(SR_demand_forecast!I136*Settings!$K$61,"-")</f>
        <v>1919392.9543407802</v>
      </c>
      <c r="I28" s="93">
        <f>IFERROR(SR_demand_forecast!J136*Settings!$K$61,"-")</f>
        <v>2075204.695001032</v>
      </c>
      <c r="J28" s="93">
        <f>IFERROR(SR_demand_forecast!K136*Settings!$K$61,"-")</f>
        <v>2236628.9213981563</v>
      </c>
      <c r="K28" s="93">
        <f>IFERROR(SR_demand_forecast!L136*Settings!$K$61,"-")</f>
        <v>2403827.8082653633</v>
      </c>
      <c r="L28" s="93">
        <f>IFERROR(SR_demand_forecast!M136*Settings!$K$61,"-")</f>
        <v>2576967.7723308974</v>
      </c>
      <c r="M28" s="93">
        <f>IFERROR(SR_demand_forecast!N136*Settings!$K$61,"-")</f>
        <v>2621118.4631676087</v>
      </c>
      <c r="N28" s="93">
        <f>IFERROR(SR_demand_forecast!O136*Settings!$K$61,"-")</f>
        <v>2666152.1678210534</v>
      </c>
      <c r="O28" s="93">
        <f>IFERROR(SR_demand_forecast!P136*Settings!$K$61,"-")</f>
        <v>2712086.5465675686</v>
      </c>
      <c r="P28" s="93">
        <f>IFERROR(SR_demand_forecast!Q136*Settings!$K$61,"-")</f>
        <v>2758939.6128890128</v>
      </c>
      <c r="Q28" s="93">
        <f>IFERROR(SR_demand_forecast!R136*Settings!$K$61,"-")</f>
        <v>2806729.7405368867</v>
      </c>
      <c r="R28" s="93">
        <f>IFERROR(SR_demand_forecast!S136*Settings!$K$61,"-")</f>
        <v>2855475.6707377168</v>
      </c>
      <c r="S28" s="93">
        <f>IFERROR(SR_demand_forecast!T136*Settings!$K$61,"-")</f>
        <v>2905196.5195425646</v>
      </c>
      <c r="T28" s="93">
        <f>IFERROR(SR_demand_forecast!U136*Settings!$K$61,"-")</f>
        <v>2955911.7853235095</v>
      </c>
      <c r="U28" s="93">
        <f>IFERROR(SR_demand_forecast!V136*Settings!$K$61,"-")</f>
        <v>3007641.3564200727</v>
      </c>
      <c r="V28" s="93">
        <f>IFERROR(SR_demand_forecast!W136*Settings!$K$61,"-")</f>
        <v>3060405.5189385675</v>
      </c>
    </row>
    <row r="29" spans="1:22" x14ac:dyDescent="0.3">
      <c r="A29" s="247"/>
      <c r="B29" s="45" t="s">
        <v>103</v>
      </c>
      <c r="C29" s="154">
        <f t="shared" ref="C29:V29" si="1">SUM(C21:C28)</f>
        <v>19808876.553467672</v>
      </c>
      <c r="D29" s="154">
        <f t="shared" si="1"/>
        <v>20629413.628377009</v>
      </c>
      <c r="E29" s="154">
        <f t="shared" si="1"/>
        <v>23030938.206961621</v>
      </c>
      <c r="F29" s="154">
        <f t="shared" si="1"/>
        <v>24811827.565266505</v>
      </c>
      <c r="G29" s="154">
        <f t="shared" si="1"/>
        <v>27143055.050532237</v>
      </c>
      <c r="H29" s="154">
        <f t="shared" si="1"/>
        <v>29312120.214678079</v>
      </c>
      <c r="I29" s="154">
        <f t="shared" si="1"/>
        <v>31617858.349388439</v>
      </c>
      <c r="J29" s="154">
        <f t="shared" si="1"/>
        <v>33987084.045995377</v>
      </c>
      <c r="K29" s="154">
        <f t="shared" si="1"/>
        <v>36249175.083115205</v>
      </c>
      <c r="L29" s="154">
        <f t="shared" si="1"/>
        <v>38590627.546146296</v>
      </c>
      <c r="M29" s="154">
        <f t="shared" si="1"/>
        <v>41047630.325006776</v>
      </c>
      <c r="N29" s="154">
        <f t="shared" si="1"/>
        <v>41770109.68111448</v>
      </c>
      <c r="O29" s="154">
        <f t="shared" si="1"/>
        <v>42507038.624344334</v>
      </c>
      <c r="P29" s="154">
        <f t="shared" si="1"/>
        <v>43258706.146438792</v>
      </c>
      <c r="Q29" s="154">
        <f t="shared" si="1"/>
        <v>44025407.018975146</v>
      </c>
      <c r="R29" s="154">
        <f t="shared" si="1"/>
        <v>44807441.908962213</v>
      </c>
      <c r="S29" s="154">
        <f t="shared" si="1"/>
        <v>45605117.496749043</v>
      </c>
      <c r="T29" s="154">
        <f t="shared" si="1"/>
        <v>46418746.596291594</v>
      </c>
      <c r="U29" s="154">
        <f t="shared" si="1"/>
        <v>47248648.277824998</v>
      </c>
      <c r="V29" s="154">
        <f t="shared" si="1"/>
        <v>48095147.992989078</v>
      </c>
    </row>
    <row r="30" spans="1:22" x14ac:dyDescent="0.3">
      <c r="A30" s="247"/>
    </row>
    <row r="31" spans="1:22" x14ac:dyDescent="0.3">
      <c r="A31" s="247"/>
    </row>
    <row r="32" spans="1:22" x14ac:dyDescent="0.3">
      <c r="A32" s="247"/>
    </row>
    <row r="33" spans="1:22" x14ac:dyDescent="0.3">
      <c r="A33" s="247"/>
    </row>
    <row r="34" spans="1:22" x14ac:dyDescent="0.3">
      <c r="A34" s="247"/>
    </row>
    <row r="35" spans="1:22" x14ac:dyDescent="0.3">
      <c r="A35" s="247"/>
    </row>
    <row r="36" spans="1:22" x14ac:dyDescent="0.3">
      <c r="A36" s="247"/>
    </row>
    <row r="37" spans="1:22" x14ac:dyDescent="0.3">
      <c r="A37" s="247"/>
      <c r="B37" t="s">
        <v>226</v>
      </c>
      <c r="L37" s="32"/>
      <c r="M37" s="32"/>
    </row>
    <row r="38" spans="1:22" x14ac:dyDescent="0.3">
      <c r="A38" s="247"/>
      <c r="B38" s="91" t="s">
        <v>101</v>
      </c>
      <c r="C38" s="91">
        <v>2021</v>
      </c>
      <c r="D38" s="92">
        <v>2022</v>
      </c>
      <c r="E38" s="91">
        <v>2023</v>
      </c>
      <c r="F38" s="92">
        <v>2024</v>
      </c>
      <c r="G38" s="91">
        <v>2025</v>
      </c>
      <c r="H38" s="92">
        <v>2026</v>
      </c>
      <c r="I38" s="91">
        <v>2027</v>
      </c>
      <c r="J38" s="92">
        <v>2028</v>
      </c>
      <c r="K38" s="91">
        <v>2029</v>
      </c>
      <c r="L38" s="92">
        <v>2030</v>
      </c>
      <c r="M38" s="91">
        <v>2031</v>
      </c>
      <c r="N38" s="92">
        <v>2032</v>
      </c>
      <c r="O38" s="91">
        <v>2033</v>
      </c>
      <c r="P38" s="92">
        <v>2034</v>
      </c>
      <c r="Q38" s="91">
        <v>2035</v>
      </c>
      <c r="R38" s="92">
        <v>2036</v>
      </c>
      <c r="S38" s="91">
        <v>2037</v>
      </c>
      <c r="T38" s="92">
        <v>2038</v>
      </c>
      <c r="U38" s="91">
        <v>2039</v>
      </c>
      <c r="V38" s="92">
        <v>2040</v>
      </c>
    </row>
    <row r="39" spans="1:22" x14ac:dyDescent="0.3">
      <c r="A39" s="247"/>
      <c r="B39" s="45" t="s">
        <v>58</v>
      </c>
      <c r="C39" s="93">
        <f>IFERROR(SR_demand_forecast!D202*Settings!$K$61,"-")</f>
        <v>5786259.9259797707</v>
      </c>
      <c r="D39" s="93">
        <f>IFERROR(SR_demand_forecast!E202*Settings!$K$61,"-")</f>
        <v>6571178.6637648521</v>
      </c>
      <c r="E39" s="93">
        <f>IFERROR(SR_demand_forecast!F202*Settings!$K$61,"-")</f>
        <v>7387192.259239113</v>
      </c>
      <c r="F39" s="93">
        <f>IFERROR(SR_demand_forecast!G202*Settings!$K$61,"-")</f>
        <v>8235230.5392150022</v>
      </c>
      <c r="G39" s="93">
        <f>IFERROR(SR_demand_forecast!H202*Settings!$K$61,"-")</f>
        <v>9116248.0856344011</v>
      </c>
      <c r="H39" s="93">
        <f>IFERROR(SR_demand_forecast!I202*Settings!$K$61,"-")</f>
        <v>10031224.853843058</v>
      </c>
      <c r="I39" s="93">
        <f>IFERROR(SR_demand_forecast!J202*Settings!$K$61,"-")</f>
        <v>10981166.805693973</v>
      </c>
      <c r="J39" s="93">
        <f>IFERROR(SR_demand_forecast!K202*Settings!$K$61,"-")</f>
        <v>11967106.55782555</v>
      </c>
      <c r="K39" s="93">
        <f>IFERROR(SR_demand_forecast!L202*Settings!$K$61,"-")</f>
        <v>12990104.045468286</v>
      </c>
      <c r="L39" s="93">
        <f>IFERROR(SR_demand_forecast!M202*Settings!$K$61,"-")</f>
        <v>14051247.202141764</v>
      </c>
      <c r="M39" s="93">
        <f>IFERROR(SR_demand_forecast!N202*Settings!$K$61,"-")</f>
        <v>16040462.668958312</v>
      </c>
      <c r="N39" s="93">
        <f>IFERROR(SR_demand_forecast!O202*Settings!$K$61,"-")</f>
        <v>16285798.966781218</v>
      </c>
      <c r="O39" s="93">
        <f>IFERROR(SR_demand_forecast!P202*Settings!$K$61,"-")</f>
        <v>16536041.990560587</v>
      </c>
      <c r="P39" s="93">
        <f>IFERROR(SR_demand_forecast!Q202*Settings!$K$61,"-")</f>
        <v>16791289.874815539</v>
      </c>
      <c r="Q39" s="93">
        <f>IFERROR(SR_demand_forecast!R202*Settings!$K$61,"-")</f>
        <v>17051642.716755595</v>
      </c>
      <c r="R39" s="93">
        <f>IFERROR(SR_demand_forecast!S202*Settings!$K$61,"-")</f>
        <v>17317202.615534443</v>
      </c>
      <c r="S39" s="93">
        <f>IFERROR(SR_demand_forecast!T202*Settings!$K$61,"-")</f>
        <v>17588073.712288879</v>
      </c>
      <c r="T39" s="93">
        <f>IFERROR(SR_demand_forecast!U202*Settings!$K$61,"-")</f>
        <v>17864362.2309784</v>
      </c>
      <c r="U39" s="93">
        <f>IFERROR(SR_demand_forecast!V202*Settings!$K$61,"-")</f>
        <v>18146176.520041704</v>
      </c>
      <c r="V39" s="93">
        <f>IFERROR(SR_demand_forecast!W202*Settings!$K$61,"-")</f>
        <v>18433627.094886284</v>
      </c>
    </row>
    <row r="40" spans="1:22" x14ac:dyDescent="0.3">
      <c r="A40" s="247"/>
      <c r="B40" s="45" t="s">
        <v>56</v>
      </c>
      <c r="C40" s="93">
        <f>IFERROR(SR_demand_forecast!D203*Settings!$K$61,"-")</f>
        <v>13588670.616520593</v>
      </c>
      <c r="D40" s="93">
        <f>IFERROR(SR_demand_forecast!E203*Settings!$K$61,"-")</f>
        <v>14482612.415442964</v>
      </c>
      <c r="E40" s="93">
        <f>IFERROR(SR_demand_forecast!F203*Settings!$K$61,"-")</f>
        <v>16930523.041492056</v>
      </c>
      <c r="F40" s="93">
        <f>IFERROR(SR_demand_forecast!G203*Settings!$K$61,"-")</f>
        <v>18788860.938605592</v>
      </c>
      <c r="G40" s="93">
        <f>IFERROR(SR_demand_forecast!H203*Settings!$K$61,"-")</f>
        <v>21198248.53615617</v>
      </c>
      <c r="H40" s="93">
        <f>IFERROR(SR_demand_forecast!I203*Settings!$K$61,"-")</f>
        <v>23412150.904105607</v>
      </c>
      <c r="I40" s="93">
        <f>IFERROR(SR_demand_forecast!J203*Settings!$K$61,"-")</f>
        <v>25796400.660779145</v>
      </c>
      <c r="J40" s="93">
        <f>IFERROR(SR_demand_forecast!K203*Settings!$K$61,"-")</f>
        <v>28247457.951749921</v>
      </c>
      <c r="K40" s="93">
        <f>IFERROR(SR_demand_forecast!L203*Settings!$K$61,"-")</f>
        <v>30594801.949881472</v>
      </c>
      <c r="L40" s="93">
        <f>IFERROR(SR_demand_forecast!M203*Settings!$K$61,"-")</f>
        <v>33025032.862600356</v>
      </c>
      <c r="M40" s="93">
        <f>IFERROR(SR_demand_forecast!N203*Settings!$K$61,"-")</f>
        <v>33670926.627713114</v>
      </c>
      <c r="N40" s="93">
        <f>IFERROR(SR_demand_forecast!O203*Settings!$K$61,"-")</f>
        <v>34329738.268128112</v>
      </c>
      <c r="O40" s="93">
        <f>IFERROR(SR_demand_forecast!P203*Settings!$K$61,"-")</f>
        <v>35001726.141351424</v>
      </c>
      <c r="P40" s="93">
        <f>IFERROR(SR_demand_forecast!Q203*Settings!$K$61,"-")</f>
        <v>35687153.772039197</v>
      </c>
      <c r="Q40" s="93">
        <f>IFERROR(SR_demand_forecast!R203*Settings!$K$61,"-")</f>
        <v>36386289.955340728</v>
      </c>
      <c r="R40" s="93">
        <f>IFERROR(SR_demand_forecast!S203*Settings!$K$61,"-")</f>
        <v>37099408.862308279</v>
      </c>
      <c r="S40" s="93">
        <f>IFERROR(SR_demand_forecast!T203*Settings!$K$61,"-")</f>
        <v>37826790.147415198</v>
      </c>
      <c r="T40" s="93">
        <f>IFERROR(SR_demand_forecast!U203*Settings!$K$61,"-")</f>
        <v>38568719.058224253</v>
      </c>
      <c r="U40" s="93">
        <f>IFERROR(SR_demand_forecast!V203*Settings!$K$61,"-")</f>
        <v>39325486.547249481</v>
      </c>
      <c r="V40" s="93">
        <f>IFERROR(SR_demand_forecast!W203*Settings!$K$61,"-")</f>
        <v>40097389.386055216</v>
      </c>
    </row>
    <row r="41" spans="1:22" x14ac:dyDescent="0.3">
      <c r="A41" s="247"/>
      <c r="B41" s="45" t="s">
        <v>55</v>
      </c>
      <c r="C41" s="93">
        <f>IFERROR(SR_demand_forecast!D204*Settings!$K$61,"-")</f>
        <v>98374.608126667794</v>
      </c>
      <c r="D41" s="93">
        <f>IFERROR(SR_demand_forecast!E204*Settings!$K$61,"-")</f>
        <v>119913.46969545403</v>
      </c>
      <c r="E41" s="93">
        <f>IFERROR(SR_demand_forecast!F204*Settings!$K$61,"-")</f>
        <v>172377.16597050137</v>
      </c>
      <c r="F41" s="93">
        <f>IFERROR(SR_demand_forecast!G204*Settings!$K$61,"-")</f>
        <v>197802.79795115031</v>
      </c>
      <c r="G41" s="93">
        <f>IFERROR(SR_demand_forecast!H204*Settings!$K$61,"-")</f>
        <v>224176.50434463704</v>
      </c>
      <c r="H41" s="93">
        <f>IFERROR(SR_demand_forecast!I204*Settings!$K$61,"-")</f>
        <v>251526.03787468275</v>
      </c>
      <c r="I41" s="93">
        <f>IFERROR(SR_demand_forecast!J204*Settings!$K$61,"-")</f>
        <v>279879.88214419241</v>
      </c>
      <c r="J41" s="93">
        <f>IFERROR(SR_demand_forecast!K204*Settings!$K$61,"-")</f>
        <v>309267.26976933255</v>
      </c>
      <c r="K41" s="93">
        <f>IFERROR(SR_demand_forecast!L204*Settings!$K$61,"-")</f>
        <v>339718.20094662067</v>
      </c>
      <c r="L41" s="93">
        <f>IFERROR(SR_demand_forecast!M204*Settings!$K$61,"-")</f>
        <v>371263.4624630927</v>
      </c>
      <c r="M41" s="93">
        <f>IFERROR(SR_demand_forecast!N204*Settings!$K$61,"-")</f>
        <v>378688.73171235452</v>
      </c>
      <c r="N41" s="93">
        <f>IFERROR(SR_demand_forecast!O204*Settings!$K$61,"-")</f>
        <v>386262.50634660153</v>
      </c>
      <c r="O41" s="93">
        <f>IFERROR(SR_demand_forecast!P204*Settings!$K$61,"-")</f>
        <v>393987.75647353369</v>
      </c>
      <c r="P41" s="93">
        <f>IFERROR(SR_demand_forecast!Q204*Settings!$K$61,"-")</f>
        <v>401867.51160300436</v>
      </c>
      <c r="Q41" s="93">
        <f>IFERROR(SR_demand_forecast!R204*Settings!$K$61,"-")</f>
        <v>409904.86183506448</v>
      </c>
      <c r="R41" s="93">
        <f>IFERROR(SR_demand_forecast!S204*Settings!$K$61,"-")</f>
        <v>418102.95907176565</v>
      </c>
      <c r="S41" s="93">
        <f>IFERROR(SR_demand_forecast!T204*Settings!$K$61,"-")</f>
        <v>426465.01825320098</v>
      </c>
      <c r="T41" s="93">
        <f>IFERROR(SR_demand_forecast!U204*Settings!$K$61,"-")</f>
        <v>434994.3186182651</v>
      </c>
      <c r="U41" s="93">
        <f>IFERROR(SR_demand_forecast!V204*Settings!$K$61,"-")</f>
        <v>443694.20499063033</v>
      </c>
      <c r="V41" s="93">
        <f>IFERROR(SR_demand_forecast!W204*Settings!$K$61,"-")</f>
        <v>452568.08909044293</v>
      </c>
    </row>
    <row r="42" spans="1:22" x14ac:dyDescent="0.3">
      <c r="A42" s="247"/>
      <c r="B42" s="45" t="s">
        <v>99</v>
      </c>
      <c r="C42" s="93">
        <f>IFERROR(SR_demand_forecast!D205*Settings!$K$61,"-")</f>
        <v>0</v>
      </c>
      <c r="D42" s="93">
        <f>IFERROR(SR_demand_forecast!E205*Settings!$K$61,"-")</f>
        <v>0</v>
      </c>
      <c r="E42" s="93">
        <f>IFERROR(SR_demand_forecast!F205*Settings!$K$61,"-")</f>
        <v>0</v>
      </c>
      <c r="F42" s="93">
        <f>IFERROR(SR_demand_forecast!G205*Settings!$K$61,"-")</f>
        <v>0</v>
      </c>
      <c r="G42" s="93">
        <f>IFERROR(SR_demand_forecast!H205*Settings!$K$61,"-")</f>
        <v>0</v>
      </c>
      <c r="H42" s="93">
        <f>IFERROR(SR_demand_forecast!I205*Settings!$K$61,"-")</f>
        <v>0</v>
      </c>
      <c r="I42" s="93">
        <f>IFERROR(SR_demand_forecast!J205*Settings!$K$61,"-")</f>
        <v>0</v>
      </c>
      <c r="J42" s="93">
        <f>IFERROR(SR_demand_forecast!K205*Settings!$K$61,"-")</f>
        <v>0</v>
      </c>
      <c r="K42" s="93">
        <f>IFERROR(SR_demand_forecast!L205*Settings!$K$61,"-")</f>
        <v>0</v>
      </c>
      <c r="L42" s="93">
        <f>IFERROR(SR_demand_forecast!M205*Settings!$K$61,"-")</f>
        <v>0</v>
      </c>
      <c r="M42" s="93">
        <f>IFERROR(SR_demand_forecast!N205*Settings!$K$61,"-")</f>
        <v>0</v>
      </c>
      <c r="N42" s="93">
        <f>IFERROR(SR_demand_forecast!O205*Settings!$K$61,"-")</f>
        <v>0</v>
      </c>
      <c r="O42" s="93">
        <f>IFERROR(SR_demand_forecast!P205*Settings!$K$61,"-")</f>
        <v>0</v>
      </c>
      <c r="P42" s="93">
        <f>IFERROR(SR_demand_forecast!Q205*Settings!$K$61,"-")</f>
        <v>0</v>
      </c>
      <c r="Q42" s="93">
        <f>IFERROR(SR_demand_forecast!R205*Settings!$K$61,"-")</f>
        <v>0</v>
      </c>
      <c r="R42" s="93">
        <f>IFERROR(SR_demand_forecast!S205*Settings!$K$61,"-")</f>
        <v>0</v>
      </c>
      <c r="S42" s="93">
        <f>IFERROR(SR_demand_forecast!T205*Settings!$K$61,"-")</f>
        <v>0</v>
      </c>
      <c r="T42" s="93">
        <f>IFERROR(SR_demand_forecast!U205*Settings!$K$61,"-")</f>
        <v>0</v>
      </c>
      <c r="U42" s="93">
        <f>IFERROR(SR_demand_forecast!V205*Settings!$K$61,"-")</f>
        <v>0</v>
      </c>
      <c r="V42" s="93">
        <f>IFERROR(SR_demand_forecast!W205*Settings!$K$61,"-")</f>
        <v>0</v>
      </c>
    </row>
    <row r="43" spans="1:22" x14ac:dyDescent="0.3">
      <c r="A43" s="247"/>
      <c r="B43" s="45" t="s">
        <v>59</v>
      </c>
      <c r="C43" s="93">
        <f>IFERROR(SR_demand_forecast!D206*Settings!$K$61,"-")</f>
        <v>5546.5352874216096</v>
      </c>
      <c r="D43" s="93">
        <f>IFERROR(SR_demand_forecast!E206*Settings!$K$61,"-")</f>
        <v>6070.9349873232895</v>
      </c>
      <c r="E43" s="93">
        <f>IFERROR(SR_demand_forecast!F206*Settings!$K$61,"-")</f>
        <v>6616.1089830287665</v>
      </c>
      <c r="F43" s="93">
        <f>IFERROR(SR_demand_forecast!G206*Settings!$K$61,"-")</f>
        <v>7182.678486490232</v>
      </c>
      <c r="G43" s="93">
        <f>IFERROR(SR_demand_forecast!H206*Settings!$K$61,"-")</f>
        <v>8186.9293250181736</v>
      </c>
      <c r="H43" s="93">
        <f>IFERROR(SR_demand_forecast!I206*Settings!$K$61,"-")</f>
        <v>8907.3791056197733</v>
      </c>
      <c r="I43" s="93">
        <f>IFERROR(SR_demand_forecast!J206*Settings!$K$61,"-")</f>
        <v>9653.3721057154307</v>
      </c>
      <c r="J43" s="93">
        <f>IFERROR(SR_demand_forecast!K206*Settings!$K$61,"-")</f>
        <v>10425.641874172659</v>
      </c>
      <c r="K43" s="93">
        <f>IFERROR(SR_demand_forecast!L206*Settings!$K$61,"-")</f>
        <v>11224.941084525899</v>
      </c>
      <c r="L43" s="93">
        <f>IFERROR(SR_demand_forecast!M206*Settings!$K$61,"-")</f>
        <v>12052.042006543597</v>
      </c>
      <c r="M43" s="93">
        <f>IFERROR(SR_demand_forecast!N206*Settings!$K$61,"-")</f>
        <v>12293.08284667447</v>
      </c>
      <c r="N43" s="93">
        <f>IFERROR(SR_demand_forecast!O206*Settings!$K$61,"-")</f>
        <v>12538.944503607958</v>
      </c>
      <c r="O43" s="93">
        <f>IFERROR(SR_demand_forecast!P206*Settings!$K$61,"-")</f>
        <v>12789.723393680119</v>
      </c>
      <c r="P43" s="93">
        <f>IFERROR(SR_demand_forecast!Q206*Settings!$K$61,"-")</f>
        <v>13045.517861553721</v>
      </c>
      <c r="Q43" s="93">
        <f>IFERROR(SR_demand_forecast!R206*Settings!$K$61,"-")</f>
        <v>13306.428218784797</v>
      </c>
      <c r="R43" s="93">
        <f>IFERROR(SR_demand_forecast!S206*Settings!$K$61,"-")</f>
        <v>13572.556783160488</v>
      </c>
      <c r="S43" s="93">
        <f>IFERROR(SR_demand_forecast!T206*Settings!$K$61,"-")</f>
        <v>13844.0079188237</v>
      </c>
      <c r="T43" s="93">
        <f>IFERROR(SR_demand_forecast!U206*Settings!$K$61,"-")</f>
        <v>14120.888077200176</v>
      </c>
      <c r="U43" s="93">
        <f>IFERROR(SR_demand_forecast!V206*Settings!$K$61,"-")</f>
        <v>14403.305838744178</v>
      </c>
      <c r="V43" s="93">
        <f>IFERROR(SR_demand_forecast!W206*Settings!$K$61,"-")</f>
        <v>14691.37195551906</v>
      </c>
    </row>
    <row r="44" spans="1:22" x14ac:dyDescent="0.3">
      <c r="A44" s="247"/>
      <c r="B44" s="45" t="s">
        <v>100</v>
      </c>
      <c r="C44" s="93">
        <f>IFERROR(SR_demand_forecast!D207*Settings!$K$61,"-")</f>
        <v>0</v>
      </c>
      <c r="D44" s="93">
        <f>IFERROR(SR_demand_forecast!E207*Settings!$K$61,"-")</f>
        <v>0</v>
      </c>
      <c r="E44" s="93">
        <f>IFERROR(SR_demand_forecast!F207*Settings!$K$61,"-")</f>
        <v>0</v>
      </c>
      <c r="F44" s="93">
        <f>IFERROR(SR_demand_forecast!G207*Settings!$K$61,"-")</f>
        <v>0</v>
      </c>
      <c r="G44" s="93">
        <f>IFERROR(SR_demand_forecast!H207*Settings!$K$61,"-")</f>
        <v>0</v>
      </c>
      <c r="H44" s="93">
        <f>IFERROR(SR_demand_forecast!I207*Settings!$K$61,"-")</f>
        <v>0</v>
      </c>
      <c r="I44" s="93">
        <f>IFERROR(SR_demand_forecast!J207*Settings!$K$61,"-")</f>
        <v>0</v>
      </c>
      <c r="J44" s="93">
        <f>IFERROR(SR_demand_forecast!K207*Settings!$K$61,"-")</f>
        <v>0</v>
      </c>
      <c r="K44" s="93">
        <f>IFERROR(SR_demand_forecast!L207*Settings!$K$61,"-")</f>
        <v>0</v>
      </c>
      <c r="L44" s="93">
        <f>IFERROR(SR_demand_forecast!M207*Settings!$K$61,"-")</f>
        <v>0</v>
      </c>
      <c r="M44" s="93">
        <f>IFERROR(SR_demand_forecast!N207*Settings!$K$61,"-")</f>
        <v>0</v>
      </c>
      <c r="N44" s="93">
        <f>IFERROR(SR_demand_forecast!O207*Settings!$K$61,"-")</f>
        <v>0</v>
      </c>
      <c r="O44" s="93">
        <f>IFERROR(SR_demand_forecast!P207*Settings!$K$61,"-")</f>
        <v>0</v>
      </c>
      <c r="P44" s="93">
        <f>IFERROR(SR_demand_forecast!Q207*Settings!$K$61,"-")</f>
        <v>0</v>
      </c>
      <c r="Q44" s="93">
        <f>IFERROR(SR_demand_forecast!R207*Settings!$K$61,"-")</f>
        <v>0</v>
      </c>
      <c r="R44" s="93">
        <f>IFERROR(SR_demand_forecast!S207*Settings!$K$61,"-")</f>
        <v>0</v>
      </c>
      <c r="S44" s="93">
        <f>IFERROR(SR_demand_forecast!T207*Settings!$K$61,"-")</f>
        <v>0</v>
      </c>
      <c r="T44" s="93">
        <f>IFERROR(SR_demand_forecast!U207*Settings!$K$61,"-")</f>
        <v>0</v>
      </c>
      <c r="U44" s="93">
        <f>IFERROR(SR_demand_forecast!V207*Settings!$K$61,"-")</f>
        <v>0</v>
      </c>
      <c r="V44" s="93">
        <f>IFERROR(SR_demand_forecast!W207*Settings!$K$61,"-")</f>
        <v>0</v>
      </c>
    </row>
    <row r="45" spans="1:22" x14ac:dyDescent="0.3">
      <c r="A45" s="247"/>
      <c r="B45" s="45" t="s">
        <v>57</v>
      </c>
      <c r="C45" s="93">
        <f>IFERROR(SR_demand_forecast!D208*Settings!$K$61,"-")</f>
        <v>87914.582613183506</v>
      </c>
      <c r="D45" s="93">
        <f>IFERROR(SR_demand_forecast!E208*Settings!$K$61,"-")</f>
        <v>100976.17774428507</v>
      </c>
      <c r="E45" s="93">
        <f>IFERROR(SR_demand_forecast!F208*Settings!$K$61,"-")</f>
        <v>114555.21299019564</v>
      </c>
      <c r="F45" s="93">
        <f>IFERROR(SR_demand_forecast!G208*Settings!$K$61,"-")</f>
        <v>128667.16131745513</v>
      </c>
      <c r="G45" s="93">
        <f>IFERROR(SR_demand_forecast!H208*Settings!$K$61,"-")</f>
        <v>145398.47590387726</v>
      </c>
      <c r="H45" s="93">
        <f>IFERROR(SR_demand_forecast!I208*Settings!$K$61,"-")</f>
        <v>161168.10776131216</v>
      </c>
      <c r="I45" s="93">
        <f>IFERROR(SR_demand_forecast!J208*Settings!$K$61,"-")</f>
        <v>177530.46026442311</v>
      </c>
      <c r="J45" s="93">
        <f>IFERROR(SR_demand_forecast!K208*Settings!$K$61,"-")</f>
        <v>194502.93438629407</v>
      </c>
      <c r="K45" s="93">
        <f>IFERROR(SR_demand_forecast!L208*Settings!$K$61,"-")</f>
        <v>212103.39005067432</v>
      </c>
      <c r="L45" s="93">
        <f>IFERROR(SR_demand_forecast!M208*Settings!$K$61,"-")</f>
        <v>230350.15752961542</v>
      </c>
      <c r="M45" s="93">
        <f>IFERROR(SR_demand_forecast!N208*Settings!$K$61,"-")</f>
        <v>233952.42259319994</v>
      </c>
      <c r="N45" s="93">
        <f>IFERROR(SR_demand_forecast!O208*Settings!$K$61,"-")</f>
        <v>237626.73295805606</v>
      </c>
      <c r="O45" s="93">
        <f>IFERROR(SR_demand_forecast!P208*Settings!$K$61,"-")</f>
        <v>241374.5295302094</v>
      </c>
      <c r="P45" s="93">
        <f>IFERROR(SR_demand_forecast!Q208*Settings!$K$61,"-")</f>
        <v>245197.28203380579</v>
      </c>
      <c r="Q45" s="93">
        <f>IFERROR(SR_demand_forecast!R208*Settings!$K$61,"-")</f>
        <v>249096.48958747409</v>
      </c>
      <c r="R45" s="93">
        <f>IFERROR(SR_demand_forecast!S208*Settings!$K$61,"-")</f>
        <v>253073.68129221571</v>
      </c>
      <c r="S45" s="93">
        <f>IFERROR(SR_demand_forecast!T208*Settings!$K$61,"-")</f>
        <v>257130.41683105225</v>
      </c>
      <c r="T45" s="93">
        <f>IFERROR(SR_demand_forecast!U208*Settings!$K$61,"-")</f>
        <v>261268.28708066553</v>
      </c>
      <c r="U45" s="93">
        <f>IFERROR(SR_demand_forecast!V208*Settings!$K$61,"-")</f>
        <v>265488.91473527101</v>
      </c>
      <c r="V45" s="93">
        <f>IFERROR(SR_demand_forecast!W208*Settings!$K$61,"-")</f>
        <v>269793.95494296862</v>
      </c>
    </row>
    <row r="46" spans="1:22" x14ac:dyDescent="0.3">
      <c r="A46" s="247"/>
      <c r="B46" s="45" t="s">
        <v>60</v>
      </c>
      <c r="C46" s="93">
        <f>IFERROR(SR_demand_forecast!D209*Settings!$K$61,"-")</f>
        <v>1293016.3067336832</v>
      </c>
      <c r="D46" s="93">
        <f>IFERROR(SR_demand_forecast!E209*Settings!$K$61,"-")</f>
        <v>1492510.2512011658</v>
      </c>
      <c r="E46" s="93">
        <f>IFERROR(SR_demand_forecast!F209*Settings!$K$61,"-")</f>
        <v>1699762.2935090505</v>
      </c>
      <c r="F46" s="93">
        <f>IFERROR(SR_demand_forecast!G209*Settings!$K$61,"-")</f>
        <v>1915002.9599931662</v>
      </c>
      <c r="G46" s="93">
        <f>IFERROR(SR_demand_forecast!H209*Settings!$K$61,"-")</f>
        <v>2138468.8948036395</v>
      </c>
      <c r="H46" s="93">
        <f>IFERROR(SR_demand_forecast!I209*Settings!$K$61,"-")</f>
        <v>2408853.9197656563</v>
      </c>
      <c r="I46" s="93">
        <f>IFERROR(SR_demand_forecast!J209*Settings!$K$61,"-")</f>
        <v>2657663.2438566349</v>
      </c>
      <c r="J46" s="93">
        <f>IFERROR(SR_demand_forecast!K209*Settings!$K$61,"-")</f>
        <v>2915609.1726355446</v>
      </c>
      <c r="K46" s="93">
        <f>IFERROR(SR_demand_forecast!L209*Settings!$K$61,"-")</f>
        <v>3182957.6465602666</v>
      </c>
      <c r="L46" s="93">
        <f>IFERROR(SR_demand_forecast!M209*Settings!$K$61,"-")</f>
        <v>3459981.5890651206</v>
      </c>
      <c r="M46" s="93">
        <f>IFERROR(SR_demand_forecast!N209*Settings!$K$61,"-")</f>
        <v>3521792.5562365162</v>
      </c>
      <c r="N46" s="93">
        <f>IFERROR(SR_demand_forecast!O209*Settings!$K$61,"-")</f>
        <v>3584839.7427513395</v>
      </c>
      <c r="O46" s="93">
        <f>IFERROR(SR_demand_forecast!P209*Settings!$K$61,"-")</f>
        <v>3649147.8729964597</v>
      </c>
      <c r="P46" s="93">
        <f>IFERROR(SR_demand_forecast!Q209*Settings!$K$61,"-")</f>
        <v>3714742.1658464819</v>
      </c>
      <c r="Q46" s="93">
        <f>IFERROR(SR_demand_forecast!R209*Settings!$K$61,"-")</f>
        <v>3781648.3445535055</v>
      </c>
      <c r="R46" s="93">
        <f>IFERROR(SR_demand_forecast!S209*Settings!$K$61,"-")</f>
        <v>3849892.6468346673</v>
      </c>
      <c r="S46" s="93">
        <f>IFERROR(SR_demand_forecast!T209*Settings!$K$61,"-")</f>
        <v>3919501.835161455</v>
      </c>
      <c r="T46" s="93">
        <f>IFERROR(SR_demand_forecast!U209*Settings!$K$61,"-")</f>
        <v>3990503.2072547777</v>
      </c>
      <c r="U46" s="93">
        <f>IFERROR(SR_demand_forecast!V209*Settings!$K$61,"-")</f>
        <v>4062924.6067899656</v>
      </c>
      <c r="V46" s="93">
        <f>IFERROR(SR_demand_forecast!W209*Settings!$K$61,"-")</f>
        <v>4136794.4343158579</v>
      </c>
    </row>
    <row r="47" spans="1:22" x14ac:dyDescent="0.3">
      <c r="A47" s="247"/>
      <c r="B47" s="45" t="s">
        <v>103</v>
      </c>
      <c r="C47" s="154">
        <f t="shared" ref="C47:V47" si="2">SUM(C39:C46)</f>
        <v>20859782.575261317</v>
      </c>
      <c r="D47" s="154">
        <f t="shared" si="2"/>
        <v>22773261.912836038</v>
      </c>
      <c r="E47" s="154">
        <f t="shared" si="2"/>
        <v>26311026.082183942</v>
      </c>
      <c r="F47" s="154">
        <f t="shared" si="2"/>
        <v>29272747.075568855</v>
      </c>
      <c r="G47" s="154">
        <f t="shared" si="2"/>
        <v>32830727.426167745</v>
      </c>
      <c r="H47" s="154">
        <f t="shared" si="2"/>
        <v>36273831.202455938</v>
      </c>
      <c r="I47" s="154">
        <f t="shared" si="2"/>
        <v>39902294.424844086</v>
      </c>
      <c r="J47" s="154">
        <f t="shared" si="2"/>
        <v>43644369.528240815</v>
      </c>
      <c r="K47" s="154">
        <f t="shared" si="2"/>
        <v>47330910.173991844</v>
      </c>
      <c r="L47" s="154">
        <f t="shared" si="2"/>
        <v>51149927.315806493</v>
      </c>
      <c r="M47" s="154">
        <f t="shared" si="2"/>
        <v>53858116.090060167</v>
      </c>
      <c r="N47" s="154">
        <f t="shared" si="2"/>
        <v>54836805.161468923</v>
      </c>
      <c r="O47" s="154">
        <f t="shared" si="2"/>
        <v>55835068.01430589</v>
      </c>
      <c r="P47" s="154">
        <f t="shared" si="2"/>
        <v>56853296.124199584</v>
      </c>
      <c r="Q47" s="154">
        <f t="shared" si="2"/>
        <v>57891888.79629115</v>
      </c>
      <c r="R47" s="154">
        <f t="shared" si="2"/>
        <v>58951253.321824521</v>
      </c>
      <c r="S47" s="154">
        <f t="shared" si="2"/>
        <v>60031805.137868613</v>
      </c>
      <c r="T47" s="154">
        <f t="shared" si="2"/>
        <v>61133967.990233563</v>
      </c>
      <c r="U47" s="154">
        <f t="shared" si="2"/>
        <v>62258174.099645801</v>
      </c>
      <c r="V47" s="154">
        <f t="shared" si="2"/>
        <v>63404864.331246302</v>
      </c>
    </row>
    <row r="48" spans="1:22" x14ac:dyDescent="0.3">
      <c r="A48" s="247"/>
    </row>
    <row r="49" spans="1:22" x14ac:dyDescent="0.3">
      <c r="A49" s="247"/>
    </row>
    <row r="50" spans="1:22" x14ac:dyDescent="0.3">
      <c r="A50" s="247"/>
    </row>
    <row r="51" spans="1:22" x14ac:dyDescent="0.3">
      <c r="A51" s="247"/>
    </row>
    <row r="52" spans="1:22" x14ac:dyDescent="0.3">
      <c r="A52" s="247"/>
    </row>
    <row r="53" spans="1:22" x14ac:dyDescent="0.3">
      <c r="A53" s="247"/>
    </row>
    <row r="54" spans="1:22" x14ac:dyDescent="0.3">
      <c r="A54" s="247"/>
    </row>
    <row r="55" spans="1:22" x14ac:dyDescent="0.3">
      <c r="A55" s="247"/>
    </row>
    <row r="56" spans="1:22" x14ac:dyDescent="0.3">
      <c r="A56" s="247"/>
    </row>
    <row r="57" spans="1:22" x14ac:dyDescent="0.3">
      <c r="A57" s="246">
        <v>0.4</v>
      </c>
      <c r="B57" t="s">
        <v>224</v>
      </c>
      <c r="L57" s="32"/>
      <c r="M57" s="32"/>
    </row>
    <row r="58" spans="1:22" x14ac:dyDescent="0.3">
      <c r="A58" s="247"/>
      <c r="B58" s="91" t="s">
        <v>101</v>
      </c>
      <c r="C58" s="91">
        <v>2021</v>
      </c>
      <c r="D58" s="92">
        <v>2022</v>
      </c>
      <c r="E58" s="91">
        <v>2023</v>
      </c>
      <c r="F58" s="92">
        <v>2024</v>
      </c>
      <c r="G58" s="91">
        <v>2025</v>
      </c>
      <c r="H58" s="92">
        <v>2026</v>
      </c>
      <c r="I58" s="91">
        <v>2027</v>
      </c>
      <c r="J58" s="92">
        <v>2028</v>
      </c>
      <c r="K58" s="91">
        <v>2029</v>
      </c>
      <c r="L58" s="92">
        <v>2030</v>
      </c>
      <c r="M58" s="91">
        <v>2031</v>
      </c>
      <c r="N58" s="92">
        <v>2032</v>
      </c>
      <c r="O58" s="91">
        <v>2033</v>
      </c>
      <c r="P58" s="92">
        <v>2034</v>
      </c>
      <c r="Q58" s="91">
        <v>2035</v>
      </c>
      <c r="R58" s="92">
        <v>2036</v>
      </c>
      <c r="S58" s="91">
        <v>2037</v>
      </c>
      <c r="T58" s="92">
        <v>2038</v>
      </c>
      <c r="U58" s="91">
        <v>2039</v>
      </c>
      <c r="V58" s="92">
        <v>2040</v>
      </c>
    </row>
    <row r="59" spans="1:22" x14ac:dyDescent="0.3">
      <c r="A59" s="247"/>
      <c r="B59" s="45" t="s">
        <v>58</v>
      </c>
      <c r="C59" s="93">
        <f>IFERROR(SR_demand_forecast!D56*Settings!$K$63,"-")</f>
        <v>6016871.7346238913</v>
      </c>
      <c r="D59" s="93">
        <f>IFERROR(SR_demand_forecast!E56*Settings!$K$63,"-")</f>
        <v>6169494.8225265462</v>
      </c>
      <c r="E59" s="93">
        <f>IFERROR(SR_demand_forecast!F56*Settings!$K$63,"-")</f>
        <v>6328164.1327576526</v>
      </c>
      <c r="F59" s="93">
        <f>IFERROR(SR_demand_forecast!G56*Settings!$K$63,"-")</f>
        <v>6493060.4649751866</v>
      </c>
      <c r="G59" s="93">
        <f>IFERROR(SR_demand_forecast!H56*Settings!$K$63,"-")</f>
        <v>6664369.4323345143</v>
      </c>
      <c r="H59" s="93">
        <f>IFERROR(SR_demand_forecast!I56*Settings!$K$63,"-")</f>
        <v>6842281.5817084191</v>
      </c>
      <c r="I59" s="93">
        <f>IFERROR(SR_demand_forecast!J56*Settings!$K$63,"-")</f>
        <v>7026992.5167905418</v>
      </c>
      <c r="J59" s="93">
        <f>IFERROR(SR_demand_forecast!K56*Settings!$K$63,"-")</f>
        <v>7218703.0241494607</v>
      </c>
      <c r="K59" s="93">
        <f>IFERROR(SR_demand_forecast!L56*Settings!$K$63,"-")</f>
        <v>7417619.2023022128</v>
      </c>
      <c r="L59" s="93">
        <f>IFERROR(SR_demand_forecast!M56*Settings!$K$63,"-")</f>
        <v>7623952.5938776126</v>
      </c>
      <c r="M59" s="93">
        <f>IFERROR(SR_demand_forecast!N56*Settings!$K$63,"-")</f>
        <v>9769320.5889911633</v>
      </c>
      <c r="N59" s="93">
        <f>IFERROR(SR_demand_forecast!O56*Settings!$K$63,"-")</f>
        <v>9876655.2192886844</v>
      </c>
      <c r="O59" s="93">
        <f>IFERROR(SR_demand_forecast!P56*Settings!$K$63,"-")</f>
        <v>9986136.5421921574</v>
      </c>
      <c r="P59" s="93">
        <f>IFERROR(SR_demand_forecast!Q56*Settings!$K$63,"-")</f>
        <v>10097807.491553701</v>
      </c>
      <c r="Q59" s="93">
        <f>IFERROR(SR_demand_forecast!R56*Settings!$K$63,"-")</f>
        <v>10211711.859902475</v>
      </c>
      <c r="R59" s="93">
        <f>IFERROR(SR_demand_forecast!S56*Settings!$K$63,"-")</f>
        <v>10327894.315618221</v>
      </c>
      <c r="S59" s="93">
        <f>IFERROR(SR_demand_forecast!T56*Settings!$K$63,"-")</f>
        <v>10446400.420448286</v>
      </c>
      <c r="T59" s="93">
        <f>IFERROR(SR_demand_forecast!U56*Settings!$K$63,"-")</f>
        <v>10567276.64737495</v>
      </c>
      <c r="U59" s="93">
        <f>IFERROR(SR_demand_forecast!V56*Settings!$K$63,"-")</f>
        <v>10690570.39884015</v>
      </c>
      <c r="V59" s="93">
        <f>IFERROR(SR_demand_forecast!W56*Settings!$K$63,"-")</f>
        <v>10816330.025334651</v>
      </c>
    </row>
    <row r="60" spans="1:22" x14ac:dyDescent="0.3">
      <c r="A60" s="247"/>
      <c r="B60" s="45" t="s">
        <v>56</v>
      </c>
      <c r="C60" s="93">
        <f>IFERROR(SR_demand_forecast!D57*Settings!$K$63,"-")</f>
        <v>14490139.11961028</v>
      </c>
      <c r="D60" s="93">
        <f>IFERROR(SR_demand_forecast!E57*Settings!$K$63,"-")</f>
        <v>14115228.888036083</v>
      </c>
      <c r="E60" s="93">
        <f>IFERROR(SR_demand_forecast!F57*Settings!$K$63,"-")</f>
        <v>15497113.918870246</v>
      </c>
      <c r="F60" s="93">
        <f>IFERROR(SR_demand_forecast!G57*Settings!$K$63,"-")</f>
        <v>16133316.132202663</v>
      </c>
      <c r="G60" s="93">
        <f>IFERROR(SR_demand_forecast!H57*Settings!$K$63,"-")</f>
        <v>17352837.381231438</v>
      </c>
      <c r="H60" s="93">
        <f>IFERROR(SR_demand_forecast!I57*Settings!$K$63,"-")</f>
        <v>18282950.099786147</v>
      </c>
      <c r="I60" s="93">
        <f>IFERROR(SR_demand_forecast!J57*Settings!$K$63,"-")</f>
        <v>19348641.884454574</v>
      </c>
      <c r="J60" s="93">
        <f>IFERROR(SR_demand_forecast!K57*Settings!$K$63,"-")</f>
        <v>20427250.965593744</v>
      </c>
      <c r="K60" s="93">
        <f>IFERROR(SR_demand_forecast!L57*Settings!$K$63,"-")</f>
        <v>21317921.758308657</v>
      </c>
      <c r="L60" s="93">
        <f>IFERROR(SR_demand_forecast!M57*Settings!$K$63,"-")</f>
        <v>22236389.309829179</v>
      </c>
      <c r="M60" s="93">
        <f>IFERROR(SR_demand_forecast!N57*Settings!$K$63,"-")</f>
        <v>22664075.721863296</v>
      </c>
      <c r="N60" s="93">
        <f>IFERROR(SR_demand_forecast!O57*Settings!$K$63,"-")</f>
        <v>23100315.862138096</v>
      </c>
      <c r="O60" s="93">
        <f>IFERROR(SR_demand_forecast!P57*Settings!$K$63,"-")</f>
        <v>23545280.805218399</v>
      </c>
      <c r="P60" s="93">
        <f>IFERROR(SR_demand_forecast!Q57*Settings!$K$63,"-")</f>
        <v>23999145.047160301</v>
      </c>
      <c r="Q60" s="93">
        <f>IFERROR(SR_demand_forecast!R57*Settings!$K$63,"-")</f>
        <v>24462086.573941048</v>
      </c>
      <c r="R60" s="93">
        <f>IFERROR(SR_demand_forecast!S57*Settings!$K$63,"-")</f>
        <v>24934286.931257397</v>
      </c>
      <c r="S60" s="93">
        <f>IFERROR(SR_demand_forecast!T57*Settings!$K$63,"-")</f>
        <v>25415931.295720086</v>
      </c>
      <c r="T60" s="93">
        <f>IFERROR(SR_demand_forecast!U57*Settings!$K$63,"-")</f>
        <v>25907208.547472026</v>
      </c>
      <c r="U60" s="93">
        <f>IFERROR(SR_demand_forecast!V57*Settings!$K$63,"-")</f>
        <v>26408311.344259001</v>
      </c>
      <c r="V60" s="93">
        <f>IFERROR(SR_demand_forecast!W57*Settings!$K$63,"-")</f>
        <v>26919436.196981713</v>
      </c>
    </row>
    <row r="61" spans="1:22" x14ac:dyDescent="0.3">
      <c r="A61" s="247"/>
      <c r="B61" s="45" t="s">
        <v>55</v>
      </c>
      <c r="C61" s="93">
        <f>IFERROR(SR_demand_forecast!D58*Settings!$K$63,"-")</f>
        <v>93628.464752135595</v>
      </c>
      <c r="D61" s="93">
        <f>IFERROR(SR_demand_forecast!E58*Settings!$K$63,"-")</f>
        <v>96769.548730916911</v>
      </c>
      <c r="E61" s="93">
        <f>IFERROR(SR_demand_forecast!F58*Settings!$K$63,"-")</f>
        <v>135118.55978416902</v>
      </c>
      <c r="F61" s="93">
        <f>IFERROR(SR_demand_forecast!G58*Settings!$K$63,"-")</f>
        <v>141026.06890961641</v>
      </c>
      <c r="G61" s="93">
        <f>IFERROR(SR_demand_forecast!H58*Settings!$K$63,"-")</f>
        <v>147115.83097616804</v>
      </c>
      <c r="H61" s="93">
        <f>IFERROR(SR_demand_forecast!I58*Settings!$K$63,"-")</f>
        <v>153392.77309781787</v>
      </c>
      <c r="I61" s="93">
        <f>IFERROR(SR_demand_forecast!J58*Settings!$K$63,"-")</f>
        <v>159861.94657194323</v>
      </c>
      <c r="J61" s="93">
        <f>IFERROR(SR_demand_forecast!K58*Settings!$K$63,"-")</f>
        <v>166528.52987579445</v>
      </c>
      <c r="K61" s="93">
        <f>IFERROR(SR_demand_forecast!L58*Settings!$K$63,"-")</f>
        <v>173397.83173317101</v>
      </c>
      <c r="L61" s="93">
        <f>IFERROR(SR_demand_forecast!M58*Settings!$K$63,"-")</f>
        <v>180475.29425289226</v>
      </c>
      <c r="M61" s="93">
        <f>IFERROR(SR_demand_forecast!N58*Settings!$K$63,"-")</f>
        <v>184084.80013795011</v>
      </c>
      <c r="N61" s="93">
        <f>IFERROR(SR_demand_forecast!O58*Settings!$K$63,"-")</f>
        <v>187766.49614070909</v>
      </c>
      <c r="O61" s="93">
        <f>IFERROR(SR_demand_forecast!P58*Settings!$K$63,"-")</f>
        <v>191521.8260635233</v>
      </c>
      <c r="P61" s="93">
        <f>IFERROR(SR_demand_forecast!Q58*Settings!$K$63,"-")</f>
        <v>195352.26258479376</v>
      </c>
      <c r="Q61" s="93">
        <f>IFERROR(SR_demand_forecast!R58*Settings!$K$63,"-")</f>
        <v>199259.30783648964</v>
      </c>
      <c r="R61" s="93">
        <f>IFERROR(SR_demand_forecast!S58*Settings!$K$63,"-")</f>
        <v>203244.49399321937</v>
      </c>
      <c r="S61" s="93">
        <f>IFERROR(SR_demand_forecast!T58*Settings!$K$63,"-")</f>
        <v>207309.3838730838</v>
      </c>
      <c r="T61" s="93">
        <f>IFERROR(SR_demand_forecast!U58*Settings!$K$63,"-")</f>
        <v>211455.57155054549</v>
      </c>
      <c r="U61" s="93">
        <f>IFERROR(SR_demand_forecast!V58*Settings!$K$63,"-")</f>
        <v>215684.68298155637</v>
      </c>
      <c r="V61" s="93">
        <f>IFERROR(SR_demand_forecast!W58*Settings!$K$63,"-")</f>
        <v>219998.3766411875</v>
      </c>
    </row>
    <row r="62" spans="1:22" x14ac:dyDescent="0.3">
      <c r="A62" s="247"/>
      <c r="B62" s="45" t="s">
        <v>99</v>
      </c>
      <c r="C62" s="93">
        <f>IFERROR(SR_demand_forecast!D59*Settings!$K$63,"-")</f>
        <v>0</v>
      </c>
      <c r="D62" s="93">
        <f>IFERROR(SR_demand_forecast!E59*Settings!$K$63,"-")</f>
        <v>0</v>
      </c>
      <c r="E62" s="93">
        <f>IFERROR(SR_demand_forecast!F59*Settings!$K$63,"-")</f>
        <v>0</v>
      </c>
      <c r="F62" s="93">
        <f>IFERROR(SR_demand_forecast!G59*Settings!$K$63,"-")</f>
        <v>0</v>
      </c>
      <c r="G62" s="93">
        <f>IFERROR(SR_demand_forecast!H59*Settings!$K$63,"-")</f>
        <v>0</v>
      </c>
      <c r="H62" s="93">
        <f>IFERROR(SR_demand_forecast!I59*Settings!$K$63,"-")</f>
        <v>0</v>
      </c>
      <c r="I62" s="93">
        <f>IFERROR(SR_demand_forecast!J59*Settings!$K$63,"-")</f>
        <v>0</v>
      </c>
      <c r="J62" s="93">
        <f>IFERROR(SR_demand_forecast!K59*Settings!$K$63,"-")</f>
        <v>0</v>
      </c>
      <c r="K62" s="93">
        <f>IFERROR(SR_demand_forecast!L59*Settings!$K$63,"-")</f>
        <v>0</v>
      </c>
      <c r="L62" s="93">
        <f>IFERROR(SR_demand_forecast!M59*Settings!$K$63,"-")</f>
        <v>0</v>
      </c>
      <c r="M62" s="93">
        <f>IFERROR(SR_demand_forecast!N59*Settings!$K$63,"-")</f>
        <v>0</v>
      </c>
      <c r="N62" s="93">
        <f>IFERROR(SR_demand_forecast!O59*Settings!$K$63,"-")</f>
        <v>0</v>
      </c>
      <c r="O62" s="93">
        <f>IFERROR(SR_demand_forecast!P59*Settings!$K$63,"-")</f>
        <v>0</v>
      </c>
      <c r="P62" s="93">
        <f>IFERROR(SR_demand_forecast!Q59*Settings!$K$63,"-")</f>
        <v>0</v>
      </c>
      <c r="Q62" s="93">
        <f>IFERROR(SR_demand_forecast!R59*Settings!$K$63,"-")</f>
        <v>0</v>
      </c>
      <c r="R62" s="93">
        <f>IFERROR(SR_demand_forecast!S59*Settings!$K$63,"-")</f>
        <v>0</v>
      </c>
      <c r="S62" s="93">
        <f>IFERROR(SR_demand_forecast!T59*Settings!$K$63,"-")</f>
        <v>0</v>
      </c>
      <c r="T62" s="93">
        <f>IFERROR(SR_demand_forecast!U59*Settings!$K$63,"-")</f>
        <v>0</v>
      </c>
      <c r="U62" s="93">
        <f>IFERROR(SR_demand_forecast!V59*Settings!$K$63,"-")</f>
        <v>0</v>
      </c>
      <c r="V62" s="93">
        <f>IFERROR(SR_demand_forecast!W59*Settings!$K$63,"-")</f>
        <v>0</v>
      </c>
    </row>
    <row r="63" spans="1:22" x14ac:dyDescent="0.3">
      <c r="A63" s="247"/>
      <c r="B63" s="45" t="s">
        <v>59</v>
      </c>
      <c r="C63" s="93">
        <f>IFERROR(SR_demand_forecast!D60*Settings!$K$63,"-")</f>
        <v>5882.6889412047376</v>
      </c>
      <c r="D63" s="93">
        <f>IFERROR(SR_demand_forecast!E60*Settings!$K$63,"-")</f>
        <v>5882.6889412047376</v>
      </c>
      <c r="E63" s="93">
        <f>IFERROR(SR_demand_forecast!F60*Settings!$K$63,"-")</f>
        <v>5882.6889412047376</v>
      </c>
      <c r="F63" s="93">
        <f>IFERROR(SR_demand_forecast!G60*Settings!$K$63,"-")</f>
        <v>5882.6889412047376</v>
      </c>
      <c r="G63" s="93">
        <f>IFERROR(SR_demand_forecast!H60*Settings!$K$63,"-")</f>
        <v>6367.611697236357</v>
      </c>
      <c r="H63" s="93">
        <f>IFERROR(SR_demand_forecast!I60*Settings!$K$63,"-")</f>
        <v>6494.9639311810843</v>
      </c>
      <c r="I63" s="93">
        <f>IFERROR(SR_demand_forecast!J60*Settings!$K$63,"-")</f>
        <v>6624.8632098047065</v>
      </c>
      <c r="J63" s="93">
        <f>IFERROR(SR_demand_forecast!K60*Settings!$K$63,"-")</f>
        <v>6757.3604740007986</v>
      </c>
      <c r="K63" s="93">
        <f>IFERROR(SR_demand_forecast!L60*Settings!$K$63,"-")</f>
        <v>6892.507683480816</v>
      </c>
      <c r="L63" s="93">
        <f>IFERROR(SR_demand_forecast!M60*Settings!$K$63,"-")</f>
        <v>7030.3578371504318</v>
      </c>
      <c r="M63" s="93">
        <f>IFERROR(SR_demand_forecast!N60*Settings!$K$63,"-")</f>
        <v>7170.9649938934408</v>
      </c>
      <c r="N63" s="93">
        <f>IFERROR(SR_demand_forecast!O60*Settings!$K$63,"-")</f>
        <v>7314.384293771308</v>
      </c>
      <c r="O63" s="93">
        <f>IFERROR(SR_demand_forecast!P60*Settings!$K$63,"-")</f>
        <v>7460.671979646736</v>
      </c>
      <c r="P63" s="93">
        <f>IFERROR(SR_demand_forecast!Q60*Settings!$K$63,"-")</f>
        <v>7609.8854192396693</v>
      </c>
      <c r="Q63" s="93">
        <f>IFERROR(SR_demand_forecast!R60*Settings!$K$63,"-")</f>
        <v>7762.0831276244644</v>
      </c>
      <c r="R63" s="93">
        <f>IFERROR(SR_demand_forecast!S60*Settings!$K$63,"-")</f>
        <v>7917.324790176951</v>
      </c>
      <c r="S63" s="93">
        <f>IFERROR(SR_demand_forecast!T60*Settings!$K$63,"-")</f>
        <v>8075.6712859804911</v>
      </c>
      <c r="T63" s="93">
        <f>IFERROR(SR_demand_forecast!U60*Settings!$K$63,"-")</f>
        <v>8237.1847117001016</v>
      </c>
      <c r="U63" s="93">
        <f>IFERROR(SR_demand_forecast!V60*Settings!$K$63,"-")</f>
        <v>8401.9284059341026</v>
      </c>
      <c r="V63" s="93">
        <f>IFERROR(SR_demand_forecast!W60*Settings!$K$63,"-")</f>
        <v>8569.9669740527843</v>
      </c>
    </row>
    <row r="64" spans="1:22" x14ac:dyDescent="0.3">
      <c r="A64" s="247"/>
      <c r="B64" s="45" t="s">
        <v>100</v>
      </c>
      <c r="C64" s="93">
        <f>IFERROR(SR_demand_forecast!D61*Settings!$K$63,"-")</f>
        <v>0</v>
      </c>
      <c r="D64" s="93">
        <f>IFERROR(SR_demand_forecast!E61*Settings!$K$63,"-")</f>
        <v>0</v>
      </c>
      <c r="E64" s="93">
        <f>IFERROR(SR_demand_forecast!F61*Settings!$K$63,"-")</f>
        <v>0</v>
      </c>
      <c r="F64" s="93">
        <f>IFERROR(SR_demand_forecast!G61*Settings!$K$63,"-")</f>
        <v>0</v>
      </c>
      <c r="G64" s="93">
        <f>IFERROR(SR_demand_forecast!H61*Settings!$K$63,"-")</f>
        <v>0</v>
      </c>
      <c r="H64" s="93">
        <f>IFERROR(SR_demand_forecast!I61*Settings!$K$63,"-")</f>
        <v>0</v>
      </c>
      <c r="I64" s="93">
        <f>IFERROR(SR_demand_forecast!J61*Settings!$K$63,"-")</f>
        <v>0</v>
      </c>
      <c r="J64" s="93">
        <f>IFERROR(SR_demand_forecast!K61*Settings!$K$63,"-")</f>
        <v>0</v>
      </c>
      <c r="K64" s="93">
        <f>IFERROR(SR_demand_forecast!L61*Settings!$K$63,"-")</f>
        <v>0</v>
      </c>
      <c r="L64" s="93">
        <f>IFERROR(SR_demand_forecast!M61*Settings!$K$63,"-")</f>
        <v>0</v>
      </c>
      <c r="M64" s="93">
        <f>IFERROR(SR_demand_forecast!N61*Settings!$K$63,"-")</f>
        <v>0</v>
      </c>
      <c r="N64" s="93">
        <f>IFERROR(SR_demand_forecast!O61*Settings!$K$63,"-")</f>
        <v>0</v>
      </c>
      <c r="O64" s="93">
        <f>IFERROR(SR_demand_forecast!P61*Settings!$K$63,"-")</f>
        <v>0</v>
      </c>
      <c r="P64" s="93">
        <f>IFERROR(SR_demand_forecast!Q61*Settings!$K$63,"-")</f>
        <v>0</v>
      </c>
      <c r="Q64" s="93">
        <f>IFERROR(SR_demand_forecast!R61*Settings!$K$63,"-")</f>
        <v>0</v>
      </c>
      <c r="R64" s="93">
        <f>IFERROR(SR_demand_forecast!S61*Settings!$K$63,"-")</f>
        <v>0</v>
      </c>
      <c r="S64" s="93">
        <f>IFERROR(SR_demand_forecast!T61*Settings!$K$63,"-")</f>
        <v>0</v>
      </c>
      <c r="T64" s="93">
        <f>IFERROR(SR_demand_forecast!U61*Settings!$K$63,"-")</f>
        <v>0</v>
      </c>
      <c r="U64" s="93">
        <f>IFERROR(SR_demand_forecast!V61*Settings!$K$63,"-")</f>
        <v>0</v>
      </c>
      <c r="V64" s="93">
        <f>IFERROR(SR_demand_forecast!W61*Settings!$K$63,"-")</f>
        <v>0</v>
      </c>
    </row>
    <row r="65" spans="1:22" x14ac:dyDescent="0.3">
      <c r="A65" s="247"/>
      <c r="B65" s="45" t="s">
        <v>57</v>
      </c>
      <c r="C65" s="93">
        <f>IFERROR(SR_demand_forecast!D62*Settings!$K$63,"-")</f>
        <v>93775.55478739574</v>
      </c>
      <c r="D65" s="93">
        <f>IFERROR(SR_demand_forecast!E62*Settings!$K$63,"-")</f>
        <v>99870.965848576467</v>
      </c>
      <c r="E65" s="93">
        <f>IFERROR(SR_demand_forecast!F62*Settings!$K$63,"-")</f>
        <v>106207.84896333472</v>
      </c>
      <c r="F65" s="93">
        <f>IFERROR(SR_demand_forecast!G62*Settings!$K$63,"-")</f>
        <v>112793.42484938916</v>
      </c>
      <c r="G65" s="93">
        <f>IFERROR(SR_demand_forecast!H62*Settings!$K$63,"-")</f>
        <v>122050.76944444676</v>
      </c>
      <c r="H65" s="93">
        <f>IFERROR(SR_demand_forecast!I62*Settings!$K$63,"-")</f>
        <v>129790.57726413035</v>
      </c>
      <c r="I65" s="93">
        <f>IFERROR(SR_demand_forecast!J62*Settings!$K$63,"-")</f>
        <v>137814.60097752034</v>
      </c>
      <c r="J65" s="93">
        <f>IFERROR(SR_demand_forecast!K62*Settings!$K$63,"-")</f>
        <v>146131.11329723711</v>
      </c>
      <c r="K65" s="93">
        <f>IFERROR(SR_demand_forecast!L62*Settings!$K$63,"-")</f>
        <v>154748.60415804843</v>
      </c>
      <c r="L65" s="93">
        <f>IFERROR(SR_demand_forecast!M62*Settings!$K$63,"-")</f>
        <v>163675.78609667017</v>
      </c>
      <c r="M65" s="93">
        <f>IFERROR(SR_demand_forecast!N62*Settings!$K$63,"-")</f>
        <v>165777.10738376112</v>
      </c>
      <c r="N65" s="93">
        <f>IFERROR(SR_demand_forecast!O62*Settings!$K$63,"-")</f>
        <v>167920.45509659385</v>
      </c>
      <c r="O65" s="93">
        <f>IFERROR(SR_demand_forecast!P62*Settings!$K$63,"-")</f>
        <v>170106.66976368331</v>
      </c>
      <c r="P65" s="93">
        <f>IFERROR(SR_demand_forecast!Q62*Settings!$K$63,"-")</f>
        <v>172336.60872411454</v>
      </c>
      <c r="Q65" s="93">
        <f>IFERROR(SR_demand_forecast!R62*Settings!$K$63,"-")</f>
        <v>174611.14646375438</v>
      </c>
      <c r="R65" s="93">
        <f>IFERROR(SR_demand_forecast!S62*Settings!$K$63,"-")</f>
        <v>176931.17495818701</v>
      </c>
      <c r="S65" s="93">
        <f>IFERROR(SR_demand_forecast!T62*Settings!$K$63,"-")</f>
        <v>179297.60402250831</v>
      </c>
      <c r="T65" s="93">
        <f>IFERROR(SR_demand_forecast!U62*Settings!$K$63,"-")</f>
        <v>181711.36166811606</v>
      </c>
      <c r="U65" s="93">
        <f>IFERROR(SR_demand_forecast!V62*Settings!$K$63,"-")</f>
        <v>184173.39446663592</v>
      </c>
      <c r="V65" s="93">
        <f>IFERROR(SR_demand_forecast!W62*Settings!$K$63,"-")</f>
        <v>186684.66792112618</v>
      </c>
    </row>
    <row r="66" spans="1:22" x14ac:dyDescent="0.3">
      <c r="A66" s="247"/>
      <c r="B66" s="45" t="s">
        <v>60</v>
      </c>
      <c r="C66" s="93">
        <f>IFERROR(SR_demand_forecast!D63*Settings!$K$63,"-")</f>
        <v>1379217.393849262</v>
      </c>
      <c r="D66" s="93">
        <f>IFERROR(SR_demand_forecast!E63*Settings!$K$63,"-")</f>
        <v>1477486.6331610221</v>
      </c>
      <c r="E66" s="93">
        <f>IFERROR(SR_demand_forecast!F63*Settings!$K$63,"-")</f>
        <v>1579479.759436175</v>
      </c>
      <c r="F66" s="93">
        <f>IFERROR(SR_demand_forecast!G63*Settings!$K$63,"-")</f>
        <v>1685306.4204575319</v>
      </c>
      <c r="G66" s="93">
        <f>IFERROR(SR_demand_forecast!H63*Settings!$K$63,"-")</f>
        <v>1795079.1603644309</v>
      </c>
      <c r="H66" s="93">
        <f>IFERROR(SR_demand_forecast!I63*Settings!$K$63,"-")</f>
        <v>1953772.8835663986</v>
      </c>
      <c r="I66" s="93">
        <f>IFERROR(SR_demand_forecast!J63*Settings!$K$63,"-")</f>
        <v>2081304.6573354357</v>
      </c>
      <c r="J66" s="93">
        <f>IFERROR(SR_demand_forecast!K63*Settings!$K$63,"-")</f>
        <v>2213328.5950760385</v>
      </c>
      <c r="K66" s="93">
        <f>IFERROR(SR_demand_forecast!L63*Settings!$K$63,"-")</f>
        <v>2349973.3706375635</v>
      </c>
      <c r="L66" s="93">
        <f>IFERROR(SR_demand_forecast!M63*Settings!$K$63,"-")</f>
        <v>2491371.00795775</v>
      </c>
      <c r="M66" s="93">
        <f>IFERROR(SR_demand_forecast!N63*Settings!$K$63,"-")</f>
        <v>2532578.3194053471</v>
      </c>
      <c r="N66" s="93">
        <f>IFERROR(SR_demand_forecast!O63*Settings!$K$63,"-")</f>
        <v>2574609.7770818952</v>
      </c>
      <c r="O66" s="93">
        <f>IFERROR(SR_demand_forecast!P63*Settings!$K$63,"-")</f>
        <v>2617481.8639119756</v>
      </c>
      <c r="P66" s="93">
        <f>IFERROR(SR_demand_forecast!Q63*Settings!$K$63,"-")</f>
        <v>2661211.3924786574</v>
      </c>
      <c r="Q66" s="93">
        <f>IFERROR(SR_demand_forecast!R63*Settings!$K$63,"-")</f>
        <v>2705815.5116166729</v>
      </c>
      <c r="R66" s="93">
        <f>IFERROR(SR_demand_forecast!S63*Settings!$K$63,"-")</f>
        <v>2751311.7131374478</v>
      </c>
      <c r="S66" s="93">
        <f>IFERROR(SR_demand_forecast!T63*Settings!$K$63,"-")</f>
        <v>2797717.8386886395</v>
      </c>
      <c r="T66" s="93">
        <f>IFERROR(SR_demand_forecast!U63*Settings!$K$63,"-")</f>
        <v>2845052.0867508543</v>
      </c>
      <c r="U66" s="93">
        <f>IFERROR(SR_demand_forecast!V63*Settings!$K$63,"-")</f>
        <v>2893333.0197743131</v>
      </c>
      <c r="V66" s="93">
        <f>IFERROR(SR_demand_forecast!W63*Settings!$K$63,"-")</f>
        <v>2942579.5714582414</v>
      </c>
    </row>
    <row r="67" spans="1:22" x14ac:dyDescent="0.3">
      <c r="A67" s="247"/>
      <c r="B67" s="46" t="s">
        <v>103</v>
      </c>
      <c r="C67" s="154">
        <f t="shared" ref="C67:V67" si="3">SUM(C59:C66)</f>
        <v>22079514.956564166</v>
      </c>
      <c r="D67" s="154">
        <f t="shared" si="3"/>
        <v>21964733.547244351</v>
      </c>
      <c r="E67" s="154">
        <f t="shared" si="3"/>
        <v>23651966.90875278</v>
      </c>
      <c r="F67" s="154">
        <f t="shared" si="3"/>
        <v>24571385.200335588</v>
      </c>
      <c r="G67" s="154">
        <f t="shared" si="3"/>
        <v>26087820.186048239</v>
      </c>
      <c r="H67" s="154">
        <f t="shared" si="3"/>
        <v>27368682.879354093</v>
      </c>
      <c r="I67" s="154">
        <f t="shared" si="3"/>
        <v>28761240.469339821</v>
      </c>
      <c r="J67" s="154">
        <f t="shared" si="3"/>
        <v>30178699.588466279</v>
      </c>
      <c r="K67" s="154">
        <f t="shared" si="3"/>
        <v>31420553.274823133</v>
      </c>
      <c r="L67" s="154">
        <f t="shared" si="3"/>
        <v>32702894.349851254</v>
      </c>
      <c r="M67" s="154">
        <f t="shared" si="3"/>
        <v>35323007.502775416</v>
      </c>
      <c r="N67" s="154">
        <f t="shared" si="3"/>
        <v>35914582.194039747</v>
      </c>
      <c r="O67" s="154">
        <f t="shared" si="3"/>
        <v>36517988.379129387</v>
      </c>
      <c r="P67" s="154">
        <f t="shared" si="3"/>
        <v>37133462.687920816</v>
      </c>
      <c r="Q67" s="154">
        <f t="shared" si="3"/>
        <v>37761246.482888058</v>
      </c>
      <c r="R67" s="154">
        <f t="shared" si="3"/>
        <v>38401585.953754649</v>
      </c>
      <c r="S67" s="154">
        <f t="shared" si="3"/>
        <v>39054732.214038588</v>
      </c>
      <c r="T67" s="154">
        <f t="shared" si="3"/>
        <v>39720941.399528198</v>
      </c>
      <c r="U67" s="154">
        <f t="shared" si="3"/>
        <v>40400474.768727593</v>
      </c>
      <c r="V67" s="154">
        <f t="shared" si="3"/>
        <v>41093598.805310965</v>
      </c>
    </row>
    <row r="68" spans="1:22" x14ac:dyDescent="0.3">
      <c r="A68" s="247"/>
      <c r="B68" s="155"/>
      <c r="C68" s="156"/>
      <c r="D68" s="156"/>
      <c r="E68" s="156"/>
      <c r="F68" s="156"/>
      <c r="G68" s="156"/>
      <c r="H68" s="156"/>
      <c r="I68" s="156"/>
      <c r="J68" s="156"/>
      <c r="K68" s="156"/>
      <c r="L68" s="156"/>
      <c r="M68" s="156"/>
      <c r="N68" s="156"/>
      <c r="O68" s="156"/>
      <c r="P68" s="156"/>
      <c r="Q68" s="156"/>
      <c r="R68" s="156"/>
      <c r="S68" s="156"/>
      <c r="T68" s="156"/>
      <c r="U68" s="156"/>
      <c r="V68" s="156"/>
    </row>
    <row r="69" spans="1:22" x14ac:dyDescent="0.3">
      <c r="A69" s="247"/>
      <c r="B69" s="155"/>
      <c r="C69" s="156"/>
      <c r="D69" s="156"/>
      <c r="E69" s="156"/>
      <c r="F69" s="156"/>
      <c r="G69" s="156"/>
      <c r="H69" s="156"/>
      <c r="I69" s="156"/>
      <c r="J69" s="156"/>
      <c r="K69" s="156"/>
      <c r="L69" s="156"/>
      <c r="M69" s="156"/>
      <c r="N69" s="156"/>
      <c r="O69" s="156"/>
      <c r="P69" s="156"/>
      <c r="Q69" s="156"/>
      <c r="R69" s="156"/>
      <c r="S69" s="156"/>
      <c r="T69" s="156"/>
      <c r="U69" s="156"/>
      <c r="V69" s="156"/>
    </row>
    <row r="70" spans="1:22" x14ac:dyDescent="0.3">
      <c r="A70" s="247"/>
      <c r="B70" s="155"/>
      <c r="C70" s="156"/>
      <c r="D70" s="156"/>
      <c r="E70" s="156"/>
      <c r="F70" s="156"/>
      <c r="G70" s="156"/>
      <c r="H70" s="156"/>
      <c r="I70" s="156"/>
      <c r="J70" s="156"/>
      <c r="K70" s="156"/>
      <c r="L70" s="156"/>
      <c r="M70" s="156"/>
      <c r="N70" s="156"/>
      <c r="O70" s="156"/>
      <c r="P70" s="156"/>
      <c r="Q70" s="156"/>
      <c r="R70" s="156"/>
      <c r="S70" s="156"/>
      <c r="T70" s="156"/>
      <c r="U70" s="156"/>
      <c r="V70" s="156"/>
    </row>
    <row r="71" spans="1:22" x14ac:dyDescent="0.3">
      <c r="A71" s="247"/>
      <c r="B71" s="155"/>
      <c r="C71" s="156"/>
      <c r="D71" s="156"/>
      <c r="E71" s="156"/>
      <c r="F71" s="156"/>
      <c r="G71" s="156"/>
      <c r="H71" s="156"/>
      <c r="I71" s="156"/>
      <c r="J71" s="156"/>
      <c r="K71" s="156"/>
      <c r="L71" s="156"/>
      <c r="M71" s="156"/>
      <c r="N71" s="156"/>
      <c r="O71" s="156"/>
      <c r="P71" s="156"/>
      <c r="Q71" s="156"/>
      <c r="R71" s="156"/>
      <c r="S71" s="156"/>
      <c r="T71" s="156"/>
      <c r="U71" s="156"/>
      <c r="V71" s="156"/>
    </row>
    <row r="72" spans="1:22" x14ac:dyDescent="0.3">
      <c r="A72" s="247"/>
      <c r="B72" s="155"/>
      <c r="C72" s="156"/>
      <c r="D72" s="156"/>
      <c r="E72" s="156"/>
      <c r="F72" s="156"/>
      <c r="G72" s="156"/>
      <c r="H72" s="156"/>
      <c r="I72" s="156"/>
      <c r="J72" s="156"/>
      <c r="K72" s="156"/>
      <c r="L72" s="156"/>
      <c r="M72" s="156"/>
      <c r="N72" s="156"/>
      <c r="O72" s="156"/>
      <c r="P72" s="156"/>
      <c r="Q72" s="156"/>
      <c r="R72" s="156"/>
      <c r="S72" s="156"/>
      <c r="T72" s="156"/>
      <c r="U72" s="156"/>
      <c r="V72" s="156"/>
    </row>
    <row r="73" spans="1:22" x14ac:dyDescent="0.3">
      <c r="A73" s="247"/>
    </row>
    <row r="74" spans="1:22" x14ac:dyDescent="0.3">
      <c r="A74" s="247"/>
    </row>
    <row r="75" spans="1:22" x14ac:dyDescent="0.3">
      <c r="A75" s="247"/>
      <c r="B75" t="s">
        <v>225</v>
      </c>
      <c r="L75" s="32"/>
      <c r="M75" s="32"/>
    </row>
    <row r="76" spans="1:22" x14ac:dyDescent="0.3">
      <c r="A76" s="247"/>
      <c r="B76" s="91" t="s">
        <v>101</v>
      </c>
      <c r="C76" s="91">
        <v>2021</v>
      </c>
      <c r="D76" s="92">
        <v>2022</v>
      </c>
      <c r="E76" s="91">
        <v>2023</v>
      </c>
      <c r="F76" s="92">
        <v>2024</v>
      </c>
      <c r="G76" s="91">
        <v>2025</v>
      </c>
      <c r="H76" s="92">
        <v>2026</v>
      </c>
      <c r="I76" s="91">
        <v>2027</v>
      </c>
      <c r="J76" s="92">
        <v>2028</v>
      </c>
      <c r="K76" s="91">
        <v>2029</v>
      </c>
      <c r="L76" s="92">
        <v>2030</v>
      </c>
      <c r="M76" s="91">
        <v>2031</v>
      </c>
      <c r="N76" s="92">
        <v>2032</v>
      </c>
      <c r="O76" s="91">
        <v>2033</v>
      </c>
      <c r="P76" s="92">
        <v>2034</v>
      </c>
      <c r="Q76" s="91">
        <v>2035</v>
      </c>
      <c r="R76" s="92">
        <v>2036</v>
      </c>
      <c r="S76" s="91">
        <v>2037</v>
      </c>
      <c r="T76" s="92">
        <v>2038</v>
      </c>
      <c r="U76" s="91">
        <v>2039</v>
      </c>
      <c r="V76" s="92">
        <v>2040</v>
      </c>
    </row>
    <row r="77" spans="1:22" x14ac:dyDescent="0.3">
      <c r="A77" s="247"/>
      <c r="B77" s="45" t="s">
        <v>58</v>
      </c>
      <c r="C77" s="93">
        <f>IFERROR(SR_demand_forecast!D129*Settings!$K$63,"-")</f>
        <v>6310377.6728982273</v>
      </c>
      <c r="D77" s="93">
        <f>IFERROR(SR_demand_forecast!E129*Settings!$K$63,"-")</f>
        <v>6768246.936606192</v>
      </c>
      <c r="E77" s="93">
        <f>IFERROR(SR_demand_forecast!F129*Settings!$K$63,"-")</f>
        <v>7244254.8672995102</v>
      </c>
      <c r="F77" s="93">
        <f>IFERROR(SR_demand_forecast!G129*Settings!$K$63,"-")</f>
        <v>7738943.8639521133</v>
      </c>
      <c r="G77" s="93">
        <f>IFERROR(SR_demand_forecast!H129*Settings!$K$63,"-")</f>
        <v>8252870.7660300955</v>
      </c>
      <c r="H77" s="93">
        <f>IFERROR(SR_demand_forecast!I129*Settings!$K$63,"-")</f>
        <v>8786607.2141518127</v>
      </c>
      <c r="I77" s="93">
        <f>IFERROR(SR_demand_forecast!J129*Settings!$K$63,"-")</f>
        <v>9340740.0193981789</v>
      </c>
      <c r="J77" s="93">
        <f>IFERROR(SR_demand_forecast!K129*Settings!$K$63,"-")</f>
        <v>9915871.5414749328</v>
      </c>
      <c r="K77" s="93">
        <f>IFERROR(SR_demand_forecast!L129*Settings!$K$63,"-")</f>
        <v>10512620.075933194</v>
      </c>
      <c r="L77" s="93">
        <f>IFERROR(SR_demand_forecast!M129*Settings!$K$63,"-")</f>
        <v>11131620.250659391</v>
      </c>
      <c r="M77" s="93">
        <f>IFERROR(SR_demand_forecast!N129*Settings!$K$63,"-")</f>
        <v>13347141.598908577</v>
      </c>
      <c r="N77" s="93">
        <f>IFERROR(SR_demand_forecast!O129*Settings!$K$63,"-")</f>
        <v>13526032.649404448</v>
      </c>
      <c r="O77" s="93">
        <f>IFERROR(SR_demand_forecast!P129*Settings!$K$63,"-")</f>
        <v>13708501.520910235</v>
      </c>
      <c r="P77" s="93">
        <f>IFERROR(SR_demand_forecast!Q129*Settings!$K$63,"-")</f>
        <v>13894619.769846138</v>
      </c>
      <c r="Q77" s="93">
        <f>IFERROR(SR_demand_forecast!R129*Settings!$K$63,"-")</f>
        <v>14084460.383760763</v>
      </c>
      <c r="R77" s="93">
        <f>IFERROR(SR_demand_forecast!S129*Settings!$K$63,"-")</f>
        <v>14278097.809953675</v>
      </c>
      <c r="S77" s="93">
        <f>IFERROR(SR_demand_forecast!T129*Settings!$K$63,"-")</f>
        <v>14475607.984670447</v>
      </c>
      <c r="T77" s="93">
        <f>IFERROR(SR_demand_forecast!U129*Settings!$K$63,"-")</f>
        <v>14677068.362881556</v>
      </c>
      <c r="U77" s="93">
        <f>IFERROR(SR_demand_forecast!V129*Settings!$K$63,"-")</f>
        <v>14882557.948656889</v>
      </c>
      <c r="V77" s="93">
        <f>IFERROR(SR_demand_forecast!W129*Settings!$K$63,"-")</f>
        <v>15092157.326147724</v>
      </c>
    </row>
    <row r="78" spans="1:22" x14ac:dyDescent="0.3">
      <c r="A78" s="247"/>
      <c r="B78" s="45" t="s">
        <v>56</v>
      </c>
      <c r="C78" s="93">
        <f>IFERROR(SR_demand_forecast!D130*Settings!$K$63,"-")</f>
        <v>15171794.086108817</v>
      </c>
      <c r="D78" s="93">
        <f>IFERROR(SR_demand_forecast!E130*Settings!$K$63,"-")</f>
        <v>15505805.019693105</v>
      </c>
      <c r="E78" s="93">
        <f>IFERROR(SR_demand_forecast!F130*Settings!$K$63,"-")</f>
        <v>17624695.400305491</v>
      </c>
      <c r="F78" s="93">
        <f>IFERROR(SR_demand_forecast!G130*Settings!$K$63,"-")</f>
        <v>19026826.946954593</v>
      </c>
      <c r="G78" s="93">
        <f>IFERROR(SR_demand_forecast!H130*Settings!$K$63,"-")</f>
        <v>21042063.670040149</v>
      </c>
      <c r="H78" s="93">
        <f>IFERROR(SR_demand_forecast!I130*Settings!$K$63,"-")</f>
        <v>22798563.077288009</v>
      </c>
      <c r="I78" s="93">
        <f>IFERROR(SR_demand_forecast!J130*Settings!$K$63,"-")</f>
        <v>24722221.327681791</v>
      </c>
      <c r="J78" s="93">
        <f>IFERROR(SR_demand_forecast!K130*Settings!$K$63,"-")</f>
        <v>26691309.287984323</v>
      </c>
      <c r="K78" s="93">
        <f>IFERROR(SR_demand_forecast!L130*Settings!$K$63,"-")</f>
        <v>28505928.683251854</v>
      </c>
      <c r="L78" s="93">
        <f>IFERROR(SR_demand_forecast!M130*Settings!$K$63,"-")</f>
        <v>30382797.158098131</v>
      </c>
      <c r="M78" s="93">
        <f>IFERROR(SR_demand_forecast!N130*Settings!$K$63,"-")</f>
        <v>30973411.727097631</v>
      </c>
      <c r="N78" s="93">
        <f>IFERROR(SR_demand_forecast!O130*Settings!$K$63,"-")</f>
        <v>31575838.587477114</v>
      </c>
      <c r="O78" s="93">
        <f>IFERROR(SR_demand_forecast!P130*Settings!$K$63,"-")</f>
        <v>32190313.985064194</v>
      </c>
      <c r="P78" s="93">
        <f>IFERROR(SR_demand_forecast!Q130*Settings!$K$63,"-")</f>
        <v>32817078.890603013</v>
      </c>
      <c r="Q78" s="93">
        <f>IFERROR(SR_demand_forecast!R130*Settings!$K$63,"-")</f>
        <v>33456379.094252612</v>
      </c>
      <c r="R78" s="93">
        <f>IFERROR(SR_demand_forecast!S130*Settings!$K$63,"-")</f>
        <v>34108465.301975198</v>
      </c>
      <c r="S78" s="93">
        <f>IFERROR(SR_demand_forecast!T130*Settings!$K$63,"-")</f>
        <v>34773593.233852237</v>
      </c>
      <c r="T78" s="93">
        <f>IFERROR(SR_demand_forecast!U130*Settings!$K$63,"-")</f>
        <v>35452023.724366821</v>
      </c>
      <c r="U78" s="93">
        <f>IFERROR(SR_demand_forecast!V130*Settings!$K$63,"-")</f>
        <v>36144022.824691698</v>
      </c>
      <c r="V78" s="93">
        <f>IFERROR(SR_demand_forecast!W130*Settings!$K$63,"-")</f>
        <v>36849861.907023057</v>
      </c>
    </row>
    <row r="79" spans="1:22" x14ac:dyDescent="0.3">
      <c r="A79" s="247"/>
      <c r="B79" s="45" t="s">
        <v>55</v>
      </c>
      <c r="C79" s="93">
        <f>IFERROR(SR_demand_forecast!D131*Settings!$K$63,"-")</f>
        <v>102689.2839216971</v>
      </c>
      <c r="D79" s="93">
        <f>IFERROR(SR_demand_forecast!E131*Settings!$K$63,"-")</f>
        <v>115253.61983682238</v>
      </c>
      <c r="E79" s="93">
        <f>IFERROR(SR_demand_forecast!F131*Settings!$K$63,"-")</f>
        <v>163399.18857620441</v>
      </c>
      <c r="F79" s="93">
        <f>IFERROR(SR_demand_forecast!G131*Settings!$K$63,"-")</f>
        <v>179487.72406678449</v>
      </c>
      <c r="G79" s="93">
        <f>IFERROR(SR_demand_forecast!H131*Settings!$K$63,"-")</f>
        <v>196154.44130155741</v>
      </c>
      <c r="H79" s="93">
        <f>IFERROR(SR_demand_forecast!I131*Settings!$K$63,"-")</f>
        <v>213416.03213609444</v>
      </c>
      <c r="I79" s="93">
        <f>IFERROR(SR_demand_forecast!J131*Settings!$K$63,"-")</f>
        <v>231289.62482749237</v>
      </c>
      <c r="J79" s="93">
        <f>IFERROR(SR_demand_forecast!K131*Settings!$K$63,"-")</f>
        <v>249792.79481369167</v>
      </c>
      <c r="K79" s="93">
        <f>IFERROR(SR_demand_forecast!L131*Settings!$K$63,"-")</f>
        <v>268943.57574940805</v>
      </c>
      <c r="L79" s="93">
        <f>IFERROR(SR_demand_forecast!M131*Settings!$K$63,"-")</f>
        <v>288760.47080462758</v>
      </c>
      <c r="M79" s="93">
        <f>IFERROR(SR_demand_forecast!N131*Settings!$K$63,"-")</f>
        <v>294535.68022072018</v>
      </c>
      <c r="N79" s="93">
        <f>IFERROR(SR_demand_forecast!O131*Settings!$K$63,"-")</f>
        <v>300426.39382513455</v>
      </c>
      <c r="O79" s="93">
        <f>IFERROR(SR_demand_forecast!P131*Settings!$K$63,"-")</f>
        <v>306434.92170163727</v>
      </c>
      <c r="P79" s="93">
        <f>IFERROR(SR_demand_forecast!Q131*Settings!$K$63,"-")</f>
        <v>312563.62013567</v>
      </c>
      <c r="Q79" s="93">
        <f>IFERROR(SR_demand_forecast!R131*Settings!$K$63,"-")</f>
        <v>318814.89253838343</v>
      </c>
      <c r="R79" s="93">
        <f>IFERROR(SR_demand_forecast!S131*Settings!$K$63,"-")</f>
        <v>325191.19038915104</v>
      </c>
      <c r="S79" s="93">
        <f>IFERROR(SR_demand_forecast!T131*Settings!$K$63,"-")</f>
        <v>331695.01419693406</v>
      </c>
      <c r="T79" s="93">
        <f>IFERROR(SR_demand_forecast!U131*Settings!$K$63,"-")</f>
        <v>338328.9144808728</v>
      </c>
      <c r="U79" s="93">
        <f>IFERROR(SR_demand_forecast!V131*Settings!$K$63,"-")</f>
        <v>345095.49277049024</v>
      </c>
      <c r="V79" s="93">
        <f>IFERROR(SR_demand_forecast!W131*Settings!$K$63,"-")</f>
        <v>351997.40262589999</v>
      </c>
    </row>
    <row r="80" spans="1:22" x14ac:dyDescent="0.3">
      <c r="A80" s="247"/>
      <c r="B80" s="45" t="s">
        <v>99</v>
      </c>
      <c r="C80" s="93">
        <f>IFERROR(SR_demand_forecast!D132*Settings!$K$63,"-")</f>
        <v>0</v>
      </c>
      <c r="D80" s="93">
        <f>IFERROR(SR_demand_forecast!E132*Settings!$K$63,"-")</f>
        <v>0</v>
      </c>
      <c r="E80" s="93">
        <f>IFERROR(SR_demand_forecast!F132*Settings!$K$63,"-")</f>
        <v>0</v>
      </c>
      <c r="F80" s="93">
        <f>IFERROR(SR_demand_forecast!G132*Settings!$K$63,"-")</f>
        <v>0</v>
      </c>
      <c r="G80" s="93">
        <f>IFERROR(SR_demand_forecast!H132*Settings!$K$63,"-")</f>
        <v>0</v>
      </c>
      <c r="H80" s="93">
        <f>IFERROR(SR_demand_forecast!I132*Settings!$K$63,"-")</f>
        <v>0</v>
      </c>
      <c r="I80" s="93">
        <f>IFERROR(SR_demand_forecast!J132*Settings!$K$63,"-")</f>
        <v>0</v>
      </c>
      <c r="J80" s="93">
        <f>IFERROR(SR_demand_forecast!K132*Settings!$K$63,"-")</f>
        <v>0</v>
      </c>
      <c r="K80" s="93">
        <f>IFERROR(SR_demand_forecast!L132*Settings!$K$63,"-")</f>
        <v>0</v>
      </c>
      <c r="L80" s="93">
        <f>IFERROR(SR_demand_forecast!M132*Settings!$K$63,"-")</f>
        <v>0</v>
      </c>
      <c r="M80" s="93">
        <f>IFERROR(SR_demand_forecast!N132*Settings!$K$63,"-")</f>
        <v>0</v>
      </c>
      <c r="N80" s="93">
        <f>IFERROR(SR_demand_forecast!O132*Settings!$K$63,"-")</f>
        <v>0</v>
      </c>
      <c r="O80" s="93">
        <f>IFERROR(SR_demand_forecast!P132*Settings!$K$63,"-")</f>
        <v>0</v>
      </c>
      <c r="P80" s="93">
        <f>IFERROR(SR_demand_forecast!Q132*Settings!$K$63,"-")</f>
        <v>0</v>
      </c>
      <c r="Q80" s="93">
        <f>IFERROR(SR_demand_forecast!R132*Settings!$K$63,"-")</f>
        <v>0</v>
      </c>
      <c r="R80" s="93">
        <f>IFERROR(SR_demand_forecast!S132*Settings!$K$63,"-")</f>
        <v>0</v>
      </c>
      <c r="S80" s="93">
        <f>IFERROR(SR_demand_forecast!T132*Settings!$K$63,"-")</f>
        <v>0</v>
      </c>
      <c r="T80" s="93">
        <f>IFERROR(SR_demand_forecast!U132*Settings!$K$63,"-")</f>
        <v>0</v>
      </c>
      <c r="U80" s="93">
        <f>IFERROR(SR_demand_forecast!V132*Settings!$K$63,"-")</f>
        <v>0</v>
      </c>
      <c r="V80" s="93">
        <f>IFERROR(SR_demand_forecast!W132*Settings!$K$63,"-")</f>
        <v>0</v>
      </c>
    </row>
    <row r="81" spans="1:22" x14ac:dyDescent="0.3">
      <c r="A81" s="247"/>
      <c r="B81" s="45" t="s">
        <v>59</v>
      </c>
      <c r="C81" s="93">
        <f>IFERROR(SR_demand_forecast!D133*Settings!$K$63,"-")</f>
        <v>6470.9578353252109</v>
      </c>
      <c r="D81" s="93">
        <f>IFERROR(SR_demand_forecast!E133*Settings!$K$63,"-")</f>
        <v>7082.7574852105035</v>
      </c>
      <c r="E81" s="93">
        <f>IFERROR(SR_demand_forecast!F133*Settings!$K$63,"-")</f>
        <v>7718.7938135335598</v>
      </c>
      <c r="F81" s="93">
        <f>IFERROR(SR_demand_forecast!G133*Settings!$K$63,"-")</f>
        <v>8379.791567571936</v>
      </c>
      <c r="G81" s="93">
        <f>IFERROR(SR_demand_forecast!H133*Settings!$K$63,"-")</f>
        <v>9551.4175458545342</v>
      </c>
      <c r="H81" s="93">
        <f>IFERROR(SR_demand_forecast!I133*Settings!$K$63,"-")</f>
        <v>10391.942289889736</v>
      </c>
      <c r="I81" s="93">
        <f>IFERROR(SR_demand_forecast!J133*Settings!$K$63,"-")</f>
        <v>11262.267456668002</v>
      </c>
      <c r="J81" s="93">
        <f>IFERROR(SR_demand_forecast!K133*Settings!$K$63,"-")</f>
        <v>12163.248853201436</v>
      </c>
      <c r="K81" s="93">
        <f>IFERROR(SR_demand_forecast!L133*Settings!$K$63,"-")</f>
        <v>13095.764598613549</v>
      </c>
      <c r="L81" s="93">
        <f>IFERROR(SR_demand_forecast!M133*Settings!$K$63,"-")</f>
        <v>14060.715674300864</v>
      </c>
      <c r="M81" s="93">
        <f>IFERROR(SR_demand_forecast!N133*Settings!$K$63,"-")</f>
        <v>14341.929987786882</v>
      </c>
      <c r="N81" s="93">
        <f>IFERROR(SR_demand_forecast!O133*Settings!$K$63,"-")</f>
        <v>14628.768587542616</v>
      </c>
      <c r="O81" s="93">
        <f>IFERROR(SR_demand_forecast!P133*Settings!$K$63,"-")</f>
        <v>14921.343959293472</v>
      </c>
      <c r="P81" s="93">
        <f>IFERROR(SR_demand_forecast!Q133*Settings!$K$63,"-")</f>
        <v>15219.770838479339</v>
      </c>
      <c r="Q81" s="93">
        <f>IFERROR(SR_demand_forecast!R133*Settings!$K$63,"-")</f>
        <v>15524.166255248929</v>
      </c>
      <c r="R81" s="93">
        <f>IFERROR(SR_demand_forecast!S133*Settings!$K$63,"-")</f>
        <v>15834.649580353902</v>
      </c>
      <c r="S81" s="93">
        <f>IFERROR(SR_demand_forecast!T133*Settings!$K$63,"-")</f>
        <v>16151.342571960982</v>
      </c>
      <c r="T81" s="93">
        <f>IFERROR(SR_demand_forecast!U133*Settings!$K$63,"-")</f>
        <v>16474.369423400203</v>
      </c>
      <c r="U81" s="93">
        <f>IFERROR(SR_demand_forecast!V133*Settings!$K$63,"-")</f>
        <v>16803.856811868205</v>
      </c>
      <c r="V81" s="93">
        <f>IFERROR(SR_demand_forecast!W133*Settings!$K$63,"-")</f>
        <v>17139.933948105569</v>
      </c>
    </row>
    <row r="82" spans="1:22" x14ac:dyDescent="0.3">
      <c r="A82" s="247"/>
      <c r="B82" s="45" t="s">
        <v>100</v>
      </c>
      <c r="C82" s="93">
        <f>IFERROR(SR_demand_forecast!D134*Settings!$K$63,"-")</f>
        <v>0</v>
      </c>
      <c r="D82" s="93">
        <f>IFERROR(SR_demand_forecast!E134*Settings!$K$63,"-")</f>
        <v>0</v>
      </c>
      <c r="E82" s="93">
        <f>IFERROR(SR_demand_forecast!F134*Settings!$K$63,"-")</f>
        <v>0</v>
      </c>
      <c r="F82" s="93">
        <f>IFERROR(SR_demand_forecast!G134*Settings!$K$63,"-")</f>
        <v>0</v>
      </c>
      <c r="G82" s="93">
        <f>IFERROR(SR_demand_forecast!H134*Settings!$K$63,"-")</f>
        <v>0</v>
      </c>
      <c r="H82" s="93">
        <f>IFERROR(SR_demand_forecast!I134*Settings!$K$63,"-")</f>
        <v>0</v>
      </c>
      <c r="I82" s="93">
        <f>IFERROR(SR_demand_forecast!J134*Settings!$K$63,"-")</f>
        <v>0</v>
      </c>
      <c r="J82" s="93">
        <f>IFERROR(SR_demand_forecast!K134*Settings!$K$63,"-")</f>
        <v>0</v>
      </c>
      <c r="K82" s="93">
        <f>IFERROR(SR_demand_forecast!L134*Settings!$K$63,"-")</f>
        <v>0</v>
      </c>
      <c r="L82" s="93">
        <f>IFERROR(SR_demand_forecast!M134*Settings!$K$63,"-")</f>
        <v>0</v>
      </c>
      <c r="M82" s="93">
        <f>IFERROR(SR_demand_forecast!N134*Settings!$K$63,"-")</f>
        <v>0</v>
      </c>
      <c r="N82" s="93">
        <f>IFERROR(SR_demand_forecast!O134*Settings!$K$63,"-")</f>
        <v>0</v>
      </c>
      <c r="O82" s="93">
        <f>IFERROR(SR_demand_forecast!P134*Settings!$K$63,"-")</f>
        <v>0</v>
      </c>
      <c r="P82" s="93">
        <f>IFERROR(SR_demand_forecast!Q134*Settings!$K$63,"-")</f>
        <v>0</v>
      </c>
      <c r="Q82" s="93">
        <f>IFERROR(SR_demand_forecast!R134*Settings!$K$63,"-")</f>
        <v>0</v>
      </c>
      <c r="R82" s="93">
        <f>IFERROR(SR_demand_forecast!S134*Settings!$K$63,"-")</f>
        <v>0</v>
      </c>
      <c r="S82" s="93">
        <f>IFERROR(SR_demand_forecast!T134*Settings!$K$63,"-")</f>
        <v>0</v>
      </c>
      <c r="T82" s="93">
        <f>IFERROR(SR_demand_forecast!U134*Settings!$K$63,"-")</f>
        <v>0</v>
      </c>
      <c r="U82" s="93">
        <f>IFERROR(SR_demand_forecast!V134*Settings!$K$63,"-")</f>
        <v>0</v>
      </c>
      <c r="V82" s="93">
        <f>IFERROR(SR_demand_forecast!W134*Settings!$K$63,"-")</f>
        <v>0</v>
      </c>
    </row>
    <row r="83" spans="1:22" x14ac:dyDescent="0.3">
      <c r="A83" s="247"/>
      <c r="B83" s="45" t="s">
        <v>57</v>
      </c>
      <c r="C83" s="93">
        <f>IFERROR(SR_demand_forecast!D135*Settings!$K$63,"-")</f>
        <v>96706.04087450185</v>
      </c>
      <c r="D83" s="93">
        <f>IFERROR(SR_demand_forecast!E135*Settings!$K$63,"-")</f>
        <v>105849.15746627294</v>
      </c>
      <c r="E83" s="93">
        <f>IFERROR(SR_demand_forecast!F135*Settings!$K$63,"-")</f>
        <v>115354.48213841033</v>
      </c>
      <c r="F83" s="93">
        <f>IFERROR(SR_demand_forecast!G135*Settings!$K$63,"-")</f>
        <v>125232.84596749199</v>
      </c>
      <c r="G83" s="93">
        <f>IFERROR(SR_demand_forecast!H135*Settings!$K$63,"-")</f>
        <v>137911.03137002786</v>
      </c>
      <c r="H83" s="93">
        <f>IFERROR(SR_demand_forecast!I135*Settings!$K$63,"-")</f>
        <v>149203.53786104164</v>
      </c>
      <c r="I83" s="93">
        <f>IFERROR(SR_demand_forecast!J135*Settings!$K$63,"-")</f>
        <v>160916.02408784479</v>
      </c>
      <c r="J83" s="93">
        <f>IFERROR(SR_demand_forecast!K135*Settings!$K$63,"-")</f>
        <v>173060.77223727247</v>
      </c>
      <c r="K83" s="93">
        <f>IFERROR(SR_demand_forecast!L135*Settings!$K$63,"-")</f>
        <v>185650.38779173899</v>
      </c>
      <c r="L83" s="93">
        <f>IFERROR(SR_demand_forecast!M135*Settings!$K$63,"-")</f>
        <v>198697.80754818604</v>
      </c>
      <c r="M83" s="93">
        <f>IFERROR(SR_demand_forecast!N135*Settings!$K$63,"-")</f>
        <v>201499.56926430736</v>
      </c>
      <c r="N83" s="93">
        <f>IFERROR(SR_demand_forecast!O135*Settings!$K$63,"-")</f>
        <v>204357.36621475103</v>
      </c>
      <c r="O83" s="93">
        <f>IFERROR(SR_demand_forecast!P135*Settings!$K$63,"-")</f>
        <v>207272.31910420361</v>
      </c>
      <c r="P83" s="93">
        <f>IFERROR(SR_demand_forecast!Q135*Settings!$K$63,"-")</f>
        <v>210245.57105144521</v>
      </c>
      <c r="Q83" s="93">
        <f>IFERROR(SR_demand_forecast!R135*Settings!$K$63,"-")</f>
        <v>213278.28803763169</v>
      </c>
      <c r="R83" s="93">
        <f>IFERROR(SR_demand_forecast!S135*Settings!$K$63,"-")</f>
        <v>216371.65936354187</v>
      </c>
      <c r="S83" s="93">
        <f>IFERROR(SR_demand_forecast!T135*Settings!$K$63,"-")</f>
        <v>219526.89811597028</v>
      </c>
      <c r="T83" s="93">
        <f>IFERROR(SR_demand_forecast!U135*Settings!$K$63,"-")</f>
        <v>222745.24164344725</v>
      </c>
      <c r="U83" s="93">
        <f>IFERROR(SR_demand_forecast!V135*Settings!$K$63,"-")</f>
        <v>226027.95204147371</v>
      </c>
      <c r="V83" s="93">
        <f>IFERROR(SR_demand_forecast!W135*Settings!$K$63,"-")</f>
        <v>229376.31664746074</v>
      </c>
    </row>
    <row r="84" spans="1:22" x14ac:dyDescent="0.3">
      <c r="A84" s="247"/>
      <c r="B84" s="45" t="s">
        <v>60</v>
      </c>
      <c r="C84" s="93">
        <f>IFERROR(SR_demand_forecast!D136*Settings!$K$63,"-")</f>
        <v>1422317.9374070514</v>
      </c>
      <c r="D84" s="93">
        <f>IFERROR(SR_demand_forecast!E136*Settings!$K$63,"-")</f>
        <v>1565411.7420189127</v>
      </c>
      <c r="E84" s="93">
        <f>IFERROR(SR_demand_forecast!F136*Settings!$K$63,"-")</f>
        <v>1714005.1759887473</v>
      </c>
      <c r="F84" s="93">
        <f>IFERROR(SR_demand_forecast!G136*Settings!$K$63,"-")</f>
        <v>1868260.9869690302</v>
      </c>
      <c r="G84" s="93">
        <f>IFERROR(SR_demand_forecast!H136*Settings!$K$63,"-")</f>
        <v>2028346.2326665916</v>
      </c>
      <c r="H84" s="93">
        <f>IFERROR(SR_demand_forecast!I136*Settings!$K$63,"-")</f>
        <v>2239291.7800642434</v>
      </c>
      <c r="I84" s="93">
        <f>IFERROR(SR_demand_forecast!J136*Settings!$K$63,"-")</f>
        <v>2421072.1441678707</v>
      </c>
      <c r="J84" s="93">
        <f>IFERROR(SR_demand_forecast!K136*Settings!$K$63,"-")</f>
        <v>2609400.4082978489</v>
      </c>
      <c r="K84" s="93">
        <f>IFERROR(SR_demand_forecast!L136*Settings!$K$63,"-")</f>
        <v>2804465.7763095903</v>
      </c>
      <c r="L84" s="93">
        <f>IFERROR(SR_demand_forecast!M136*Settings!$K$63,"-")</f>
        <v>3006462.4010527134</v>
      </c>
      <c r="M84" s="93">
        <f>IFERROR(SR_demand_forecast!N136*Settings!$K$63,"-")</f>
        <v>3057971.54036221</v>
      </c>
      <c r="N84" s="93">
        <f>IFERROR(SR_demand_forecast!O136*Settings!$K$63,"-")</f>
        <v>3110510.8624578957</v>
      </c>
      <c r="O84" s="93">
        <f>IFERROR(SR_demand_forecast!P136*Settings!$K$63,"-")</f>
        <v>3164100.9709954965</v>
      </c>
      <c r="P84" s="93">
        <f>IFERROR(SR_demand_forecast!Q136*Settings!$K$63,"-")</f>
        <v>3218762.881703848</v>
      </c>
      <c r="Q84" s="93">
        <f>IFERROR(SR_demand_forecast!R136*Settings!$K$63,"-")</f>
        <v>3274518.0306263673</v>
      </c>
      <c r="R84" s="93">
        <f>IFERROR(SR_demand_forecast!S136*Settings!$K$63,"-")</f>
        <v>3331388.2825273364</v>
      </c>
      <c r="S84" s="93">
        <f>IFERROR(SR_demand_forecast!T136*Settings!$K$63,"-")</f>
        <v>3389395.9394663256</v>
      </c>
      <c r="T84" s="93">
        <f>IFERROR(SR_demand_forecast!U136*Settings!$K$63,"-")</f>
        <v>3448563.7495440939</v>
      </c>
      <c r="U84" s="93">
        <f>IFERROR(SR_demand_forecast!V136*Settings!$K$63,"-")</f>
        <v>3508914.9158234182</v>
      </c>
      <c r="V84" s="93">
        <f>IFERROR(SR_demand_forecast!W136*Settings!$K$63,"-")</f>
        <v>3570473.1054283283</v>
      </c>
    </row>
    <row r="85" spans="1:22" x14ac:dyDescent="0.3">
      <c r="A85" s="247"/>
      <c r="B85" s="45" t="s">
        <v>103</v>
      </c>
      <c r="C85" s="154">
        <f t="shared" ref="C85:V85" si="4">SUM(C77:C84)</f>
        <v>23110355.979045618</v>
      </c>
      <c r="D85" s="154">
        <f t="shared" si="4"/>
        <v>24067649.233106516</v>
      </c>
      <c r="E85" s="154">
        <f t="shared" si="4"/>
        <v>26869427.908121895</v>
      </c>
      <c r="F85" s="154">
        <f t="shared" si="4"/>
        <v>28947132.159477584</v>
      </c>
      <c r="G85" s="154">
        <f t="shared" si="4"/>
        <v>31666897.55895428</v>
      </c>
      <c r="H85" s="154">
        <f t="shared" si="4"/>
        <v>34197473.583791092</v>
      </c>
      <c r="I85" s="154">
        <f t="shared" si="4"/>
        <v>36887501.407619841</v>
      </c>
      <c r="J85" s="154">
        <f t="shared" si="4"/>
        <v>39651598.053661272</v>
      </c>
      <c r="K85" s="154">
        <f t="shared" si="4"/>
        <v>42290704.263634391</v>
      </c>
      <c r="L85" s="154">
        <f t="shared" si="4"/>
        <v>45022398.803837352</v>
      </c>
      <c r="M85" s="154">
        <f t="shared" si="4"/>
        <v>47888902.045841232</v>
      </c>
      <c r="N85" s="154">
        <f t="shared" si="4"/>
        <v>48731794.627966888</v>
      </c>
      <c r="O85" s="154">
        <f t="shared" si="4"/>
        <v>49591545.061735056</v>
      </c>
      <c r="P85" s="154">
        <f t="shared" si="4"/>
        <v>50468490.504178591</v>
      </c>
      <c r="Q85" s="154">
        <f t="shared" si="4"/>
        <v>51362974.855471008</v>
      </c>
      <c r="R85" s="154">
        <f t="shared" si="4"/>
        <v>52275348.893789254</v>
      </c>
      <c r="S85" s="154">
        <f t="shared" si="4"/>
        <v>53205970.412873872</v>
      </c>
      <c r="T85" s="154">
        <f t="shared" si="4"/>
        <v>54155204.362340182</v>
      </c>
      <c r="U85" s="154">
        <f t="shared" si="4"/>
        <v>55123422.990795836</v>
      </c>
      <c r="V85" s="154">
        <f t="shared" si="4"/>
        <v>56111005.991820581</v>
      </c>
    </row>
    <row r="86" spans="1:22" x14ac:dyDescent="0.3">
      <c r="A86" s="247"/>
    </row>
    <row r="87" spans="1:22" x14ac:dyDescent="0.3">
      <c r="A87" s="247"/>
    </row>
    <row r="88" spans="1:22" x14ac:dyDescent="0.3">
      <c r="A88" s="247"/>
    </row>
    <row r="89" spans="1:22" x14ac:dyDescent="0.3">
      <c r="A89" s="247"/>
    </row>
    <row r="90" spans="1:22" x14ac:dyDescent="0.3">
      <c r="A90" s="247"/>
    </row>
    <row r="91" spans="1:22" x14ac:dyDescent="0.3">
      <c r="A91" s="247"/>
    </row>
    <row r="92" spans="1:22" x14ac:dyDescent="0.3">
      <c r="A92" s="247"/>
    </row>
    <row r="93" spans="1:22" x14ac:dyDescent="0.3">
      <c r="A93" s="247"/>
      <c r="B93" t="s">
        <v>226</v>
      </c>
      <c r="L93" s="32"/>
      <c r="M93" s="32"/>
    </row>
    <row r="94" spans="1:22" x14ac:dyDescent="0.3">
      <c r="A94" s="247"/>
      <c r="B94" s="91" t="s">
        <v>101</v>
      </c>
      <c r="C94" s="91">
        <v>2021</v>
      </c>
      <c r="D94" s="92">
        <v>2022</v>
      </c>
      <c r="E94" s="91">
        <v>2023</v>
      </c>
      <c r="F94" s="92">
        <v>2024</v>
      </c>
      <c r="G94" s="91">
        <v>2025</v>
      </c>
      <c r="H94" s="92">
        <v>2026</v>
      </c>
      <c r="I94" s="91">
        <v>2027</v>
      </c>
      <c r="J94" s="92">
        <v>2028</v>
      </c>
      <c r="K94" s="91">
        <v>2029</v>
      </c>
      <c r="L94" s="92">
        <v>2030</v>
      </c>
      <c r="M94" s="91">
        <v>2031</v>
      </c>
      <c r="N94" s="92">
        <v>2032</v>
      </c>
      <c r="O94" s="91">
        <v>2033</v>
      </c>
      <c r="P94" s="92">
        <v>2034</v>
      </c>
      <c r="Q94" s="91">
        <v>2035</v>
      </c>
      <c r="R94" s="92">
        <v>2036</v>
      </c>
      <c r="S94" s="91">
        <v>2037</v>
      </c>
      <c r="T94" s="92">
        <v>2038</v>
      </c>
      <c r="U94" s="91">
        <v>2039</v>
      </c>
      <c r="V94" s="92">
        <v>2040</v>
      </c>
    </row>
    <row r="95" spans="1:22" x14ac:dyDescent="0.3">
      <c r="A95" s="247"/>
      <c r="B95" s="45" t="s">
        <v>58</v>
      </c>
      <c r="C95" s="93">
        <f>IFERROR(SR_demand_forecast!D202*Settings!$K$63,"-")</f>
        <v>6750636.5803097319</v>
      </c>
      <c r="D95" s="93">
        <f>IFERROR(SR_demand_forecast!E202*Settings!$K$63,"-")</f>
        <v>7666375.1077256603</v>
      </c>
      <c r="E95" s="93">
        <f>IFERROR(SR_demand_forecast!F202*Settings!$K$63,"-")</f>
        <v>8618390.9691122975</v>
      </c>
      <c r="F95" s="93">
        <f>IFERROR(SR_demand_forecast!G202*Settings!$K$63,"-")</f>
        <v>9607768.962417502</v>
      </c>
      <c r="G95" s="93">
        <f>IFERROR(SR_demand_forecast!H202*Settings!$K$63,"-")</f>
        <v>10635622.766573468</v>
      </c>
      <c r="H95" s="93">
        <f>IFERROR(SR_demand_forecast!I202*Settings!$K$63,"-")</f>
        <v>11703095.662816901</v>
      </c>
      <c r="I95" s="93">
        <f>IFERROR(SR_demand_forecast!J202*Settings!$K$63,"-")</f>
        <v>12811361.273309635</v>
      </c>
      <c r="J95" s="93">
        <f>IFERROR(SR_demand_forecast!K202*Settings!$K$63,"-")</f>
        <v>13961624.317463141</v>
      </c>
      <c r="K95" s="93">
        <f>IFERROR(SR_demand_forecast!L202*Settings!$K$63,"-")</f>
        <v>15155121.386379665</v>
      </c>
      <c r="L95" s="93">
        <f>IFERROR(SR_demand_forecast!M202*Settings!$K$63,"-")</f>
        <v>16393121.735832058</v>
      </c>
      <c r="M95" s="93">
        <f>IFERROR(SR_demand_forecast!N202*Settings!$K$63,"-")</f>
        <v>18713873.113784697</v>
      </c>
      <c r="N95" s="93">
        <f>IFERROR(SR_demand_forecast!O202*Settings!$K$63,"-")</f>
        <v>19000098.794578087</v>
      </c>
      <c r="O95" s="93">
        <f>IFERROR(SR_demand_forecast!P202*Settings!$K$63,"-")</f>
        <v>19292048.988987349</v>
      </c>
      <c r="P95" s="93">
        <f>IFERROR(SR_demand_forecast!Q202*Settings!$K$63,"-")</f>
        <v>19589838.187284794</v>
      </c>
      <c r="Q95" s="93">
        <f>IFERROR(SR_demand_forecast!R202*Settings!$K$63,"-")</f>
        <v>19893583.169548191</v>
      </c>
      <c r="R95" s="93">
        <f>IFERROR(SR_demand_forecast!S202*Settings!$K$63,"-")</f>
        <v>20203403.05145685</v>
      </c>
      <c r="S95" s="93">
        <f>IFERROR(SR_demand_forecast!T202*Settings!$K$63,"-")</f>
        <v>20519419.331003688</v>
      </c>
      <c r="T95" s="93">
        <f>IFERROR(SR_demand_forecast!U202*Settings!$K$63,"-")</f>
        <v>20841755.936141465</v>
      </c>
      <c r="U95" s="93">
        <f>IFERROR(SR_demand_forecast!V202*Settings!$K$63,"-")</f>
        <v>21170539.273381989</v>
      </c>
      <c r="V95" s="93">
        <f>IFERROR(SR_demand_forecast!W202*Settings!$K$63,"-")</f>
        <v>21505898.277367331</v>
      </c>
    </row>
    <row r="96" spans="1:22" x14ac:dyDescent="0.3">
      <c r="A96" s="247"/>
      <c r="B96" s="45" t="s">
        <v>56</v>
      </c>
      <c r="C96" s="93">
        <f>IFERROR(SR_demand_forecast!D203*Settings!$K$63,"-")</f>
        <v>15853449.052607358</v>
      </c>
      <c r="D96" s="93">
        <f>IFERROR(SR_demand_forecast!E203*Settings!$K$63,"-")</f>
        <v>16896381.151350126</v>
      </c>
      <c r="E96" s="93">
        <f>IFERROR(SR_demand_forecast!F203*Settings!$K$63,"-")</f>
        <v>19752276.881740734</v>
      </c>
      <c r="F96" s="93">
        <f>IFERROR(SR_demand_forecast!G203*Settings!$K$63,"-")</f>
        <v>21920337.76170652</v>
      </c>
      <c r="G96" s="93">
        <f>IFERROR(SR_demand_forecast!H203*Settings!$K$63,"-")</f>
        <v>24731289.95884886</v>
      </c>
      <c r="H96" s="93">
        <f>IFERROR(SR_demand_forecast!I203*Settings!$K$63,"-")</f>
        <v>27314176.054789871</v>
      </c>
      <c r="I96" s="93">
        <f>IFERROR(SR_demand_forecast!J203*Settings!$K$63,"-")</f>
        <v>30095800.770909004</v>
      </c>
      <c r="J96" s="93">
        <f>IFERROR(SR_demand_forecast!K203*Settings!$K$63,"-")</f>
        <v>32955367.610374905</v>
      </c>
      <c r="K96" s="93">
        <f>IFERROR(SR_demand_forecast!L203*Settings!$K$63,"-")</f>
        <v>35693935.608195052</v>
      </c>
      <c r="L96" s="93">
        <f>IFERROR(SR_demand_forecast!M203*Settings!$K$63,"-")</f>
        <v>38529205.00636708</v>
      </c>
      <c r="M96" s="93">
        <f>IFERROR(SR_demand_forecast!N203*Settings!$K$63,"-")</f>
        <v>39282747.732331961</v>
      </c>
      <c r="N96" s="93">
        <f>IFERROR(SR_demand_forecast!O203*Settings!$K$63,"-")</f>
        <v>40051361.312816128</v>
      </c>
      <c r="O96" s="93">
        <f>IFERROR(SR_demand_forecast!P203*Settings!$K$63,"-")</f>
        <v>40835347.164909996</v>
      </c>
      <c r="P96" s="93">
        <f>IFERROR(SR_demand_forecast!Q203*Settings!$K$63,"-")</f>
        <v>41635012.734045729</v>
      </c>
      <c r="Q96" s="93">
        <f>IFERROR(SR_demand_forecast!R203*Settings!$K$63,"-")</f>
        <v>42450671.614564188</v>
      </c>
      <c r="R96" s="93">
        <f>IFERROR(SR_demand_forecast!S203*Settings!$K$63,"-")</f>
        <v>43282643.672692992</v>
      </c>
      <c r="S96" s="93">
        <f>IFERROR(SR_demand_forecast!T203*Settings!$K$63,"-")</f>
        <v>44131255.171984397</v>
      </c>
      <c r="T96" s="93">
        <f>IFERROR(SR_demand_forecast!U203*Settings!$K$63,"-")</f>
        <v>44996838.901261628</v>
      </c>
      <c r="U96" s="93">
        <f>IFERROR(SR_demand_forecast!V203*Settings!$K$63,"-")</f>
        <v>45879734.305124395</v>
      </c>
      <c r="V96" s="93">
        <f>IFERROR(SR_demand_forecast!W203*Settings!$K$63,"-")</f>
        <v>46780287.617064409</v>
      </c>
    </row>
    <row r="97" spans="1:22" x14ac:dyDescent="0.3">
      <c r="A97" s="247"/>
      <c r="B97" s="45" t="s">
        <v>55</v>
      </c>
      <c r="C97" s="93">
        <f>IFERROR(SR_demand_forecast!D204*Settings!$K$63,"-")</f>
        <v>114770.3761477791</v>
      </c>
      <c r="D97" s="93">
        <f>IFERROR(SR_demand_forecast!E204*Settings!$K$63,"-")</f>
        <v>139899.04797802967</v>
      </c>
      <c r="E97" s="93">
        <f>IFERROR(SR_demand_forecast!F204*Settings!$K$63,"-")</f>
        <v>201106.69363225161</v>
      </c>
      <c r="F97" s="93">
        <f>IFERROR(SR_demand_forecast!G204*Settings!$K$63,"-")</f>
        <v>230769.93094300869</v>
      </c>
      <c r="G97" s="93">
        <f>IFERROR(SR_demand_forecast!H204*Settings!$K$63,"-")</f>
        <v>261539.25506874319</v>
      </c>
      <c r="H97" s="93">
        <f>IFERROR(SR_demand_forecast!I204*Settings!$K$63,"-")</f>
        <v>293447.04418712988</v>
      </c>
      <c r="I97" s="93">
        <f>IFERROR(SR_demand_forecast!J204*Settings!$K$63,"-")</f>
        <v>326526.52916822449</v>
      </c>
      <c r="J97" s="93">
        <f>IFERROR(SR_demand_forecast!K204*Settings!$K$63,"-")</f>
        <v>360811.81473088794</v>
      </c>
      <c r="K97" s="93">
        <f>IFERROR(SR_demand_forecast!L204*Settings!$K$63,"-")</f>
        <v>396337.9011043908</v>
      </c>
      <c r="L97" s="93">
        <f>IFERROR(SR_demand_forecast!M204*Settings!$K$63,"-")</f>
        <v>433140.70620694145</v>
      </c>
      <c r="M97" s="93">
        <f>IFERROR(SR_demand_forecast!N204*Settings!$K$63,"-")</f>
        <v>441803.5203310803</v>
      </c>
      <c r="N97" s="93">
        <f>IFERROR(SR_demand_forecast!O204*Settings!$K$63,"-")</f>
        <v>450639.5907377018</v>
      </c>
      <c r="O97" s="93">
        <f>IFERROR(SR_demand_forecast!P204*Settings!$K$63,"-")</f>
        <v>459652.38255245594</v>
      </c>
      <c r="P97" s="93">
        <f>IFERROR(SR_demand_forecast!Q204*Settings!$K$63,"-")</f>
        <v>468845.43020350504</v>
      </c>
      <c r="Q97" s="93">
        <f>IFERROR(SR_demand_forecast!R204*Settings!$K$63,"-")</f>
        <v>478222.33880757523</v>
      </c>
      <c r="R97" s="93">
        <f>IFERROR(SR_demand_forecast!S204*Settings!$K$63,"-")</f>
        <v>487786.7855837266</v>
      </c>
      <c r="S97" s="93">
        <f>IFERROR(SR_demand_forecast!T204*Settings!$K$63,"-")</f>
        <v>497542.52129540109</v>
      </c>
      <c r="T97" s="93">
        <f>IFERROR(SR_demand_forecast!U204*Settings!$K$63,"-")</f>
        <v>507493.37172130926</v>
      </c>
      <c r="U97" s="93">
        <f>IFERROR(SR_demand_forecast!V204*Settings!$K$63,"-")</f>
        <v>517643.23915573541</v>
      </c>
      <c r="V97" s="93">
        <f>IFERROR(SR_demand_forecast!W204*Settings!$K$63,"-")</f>
        <v>527996.10393885011</v>
      </c>
    </row>
    <row r="98" spans="1:22" x14ac:dyDescent="0.3">
      <c r="A98" s="247"/>
      <c r="B98" s="45" t="s">
        <v>99</v>
      </c>
      <c r="C98" s="93">
        <f>IFERROR(SR_demand_forecast!D205*Settings!$K$63,"-")</f>
        <v>0</v>
      </c>
      <c r="D98" s="93">
        <f>IFERROR(SR_demand_forecast!E205*Settings!$K$63,"-")</f>
        <v>0</v>
      </c>
      <c r="E98" s="93">
        <f>IFERROR(SR_demand_forecast!F205*Settings!$K$63,"-")</f>
        <v>0</v>
      </c>
      <c r="F98" s="93">
        <f>IFERROR(SR_demand_forecast!G205*Settings!$K$63,"-")</f>
        <v>0</v>
      </c>
      <c r="G98" s="93">
        <f>IFERROR(SR_demand_forecast!H205*Settings!$K$63,"-")</f>
        <v>0</v>
      </c>
      <c r="H98" s="93">
        <f>IFERROR(SR_demand_forecast!I205*Settings!$K$63,"-")</f>
        <v>0</v>
      </c>
      <c r="I98" s="93">
        <f>IFERROR(SR_demand_forecast!J205*Settings!$K$63,"-")</f>
        <v>0</v>
      </c>
      <c r="J98" s="93">
        <f>IFERROR(SR_demand_forecast!K205*Settings!$K$63,"-")</f>
        <v>0</v>
      </c>
      <c r="K98" s="93">
        <f>IFERROR(SR_demand_forecast!L205*Settings!$K$63,"-")</f>
        <v>0</v>
      </c>
      <c r="L98" s="93">
        <f>IFERROR(SR_demand_forecast!M205*Settings!$K$63,"-")</f>
        <v>0</v>
      </c>
      <c r="M98" s="93">
        <f>IFERROR(SR_demand_forecast!N205*Settings!$K$63,"-")</f>
        <v>0</v>
      </c>
      <c r="N98" s="93">
        <f>IFERROR(SR_demand_forecast!O205*Settings!$K$63,"-")</f>
        <v>0</v>
      </c>
      <c r="O98" s="93">
        <f>IFERROR(SR_demand_forecast!P205*Settings!$K$63,"-")</f>
        <v>0</v>
      </c>
      <c r="P98" s="93">
        <f>IFERROR(SR_demand_forecast!Q205*Settings!$K$63,"-")</f>
        <v>0</v>
      </c>
      <c r="Q98" s="93">
        <f>IFERROR(SR_demand_forecast!R205*Settings!$K$63,"-")</f>
        <v>0</v>
      </c>
      <c r="R98" s="93">
        <f>IFERROR(SR_demand_forecast!S205*Settings!$K$63,"-")</f>
        <v>0</v>
      </c>
      <c r="S98" s="93">
        <f>IFERROR(SR_demand_forecast!T205*Settings!$K$63,"-")</f>
        <v>0</v>
      </c>
      <c r="T98" s="93">
        <f>IFERROR(SR_demand_forecast!U205*Settings!$K$63,"-")</f>
        <v>0</v>
      </c>
      <c r="U98" s="93">
        <f>IFERROR(SR_demand_forecast!V205*Settings!$K$63,"-")</f>
        <v>0</v>
      </c>
      <c r="V98" s="93">
        <f>IFERROR(SR_demand_forecast!W205*Settings!$K$63,"-")</f>
        <v>0</v>
      </c>
    </row>
    <row r="99" spans="1:22" x14ac:dyDescent="0.3">
      <c r="A99" s="247"/>
      <c r="B99" s="45" t="s">
        <v>59</v>
      </c>
      <c r="C99" s="93">
        <f>IFERROR(SR_demand_forecast!D206*Settings!$K$63,"-")</f>
        <v>6470.9578353252109</v>
      </c>
      <c r="D99" s="93">
        <f>IFERROR(SR_demand_forecast!E206*Settings!$K$63,"-")</f>
        <v>7082.7574852105035</v>
      </c>
      <c r="E99" s="93">
        <f>IFERROR(SR_demand_forecast!F206*Settings!$K$63,"-")</f>
        <v>7718.7938135335598</v>
      </c>
      <c r="F99" s="93">
        <f>IFERROR(SR_demand_forecast!G206*Settings!$K$63,"-")</f>
        <v>8379.791567571936</v>
      </c>
      <c r="G99" s="93">
        <f>IFERROR(SR_demand_forecast!H206*Settings!$K$63,"-")</f>
        <v>9551.4175458545342</v>
      </c>
      <c r="H99" s="93">
        <f>IFERROR(SR_demand_forecast!I206*Settings!$K$63,"-")</f>
        <v>10391.942289889736</v>
      </c>
      <c r="I99" s="93">
        <f>IFERROR(SR_demand_forecast!J206*Settings!$K$63,"-")</f>
        <v>11262.267456668002</v>
      </c>
      <c r="J99" s="93">
        <f>IFERROR(SR_demand_forecast!K206*Settings!$K$63,"-")</f>
        <v>12163.248853201436</v>
      </c>
      <c r="K99" s="93">
        <f>IFERROR(SR_demand_forecast!L206*Settings!$K$63,"-")</f>
        <v>13095.764598613549</v>
      </c>
      <c r="L99" s="93">
        <f>IFERROR(SR_demand_forecast!M206*Settings!$K$63,"-")</f>
        <v>14060.715674300864</v>
      </c>
      <c r="M99" s="93">
        <f>IFERROR(SR_demand_forecast!N206*Settings!$K$63,"-")</f>
        <v>14341.929987786882</v>
      </c>
      <c r="N99" s="93">
        <f>IFERROR(SR_demand_forecast!O206*Settings!$K$63,"-")</f>
        <v>14628.768587542616</v>
      </c>
      <c r="O99" s="93">
        <f>IFERROR(SR_demand_forecast!P206*Settings!$K$63,"-")</f>
        <v>14921.343959293472</v>
      </c>
      <c r="P99" s="93">
        <f>IFERROR(SR_demand_forecast!Q206*Settings!$K$63,"-")</f>
        <v>15219.770838479339</v>
      </c>
      <c r="Q99" s="93">
        <f>IFERROR(SR_demand_forecast!R206*Settings!$K$63,"-")</f>
        <v>15524.166255248929</v>
      </c>
      <c r="R99" s="93">
        <f>IFERROR(SR_demand_forecast!S206*Settings!$K$63,"-")</f>
        <v>15834.649580353902</v>
      </c>
      <c r="S99" s="93">
        <f>IFERROR(SR_demand_forecast!T206*Settings!$K$63,"-")</f>
        <v>16151.342571960982</v>
      </c>
      <c r="T99" s="93">
        <f>IFERROR(SR_demand_forecast!U206*Settings!$K$63,"-")</f>
        <v>16474.369423400203</v>
      </c>
      <c r="U99" s="93">
        <f>IFERROR(SR_demand_forecast!V206*Settings!$K$63,"-")</f>
        <v>16803.856811868205</v>
      </c>
      <c r="V99" s="93">
        <f>IFERROR(SR_demand_forecast!W206*Settings!$K$63,"-")</f>
        <v>17139.933948105569</v>
      </c>
    </row>
    <row r="100" spans="1:22" x14ac:dyDescent="0.3">
      <c r="A100" s="247"/>
      <c r="B100" s="45" t="s">
        <v>100</v>
      </c>
      <c r="C100" s="93">
        <f>IFERROR(SR_demand_forecast!D207*Settings!$K$63,"-")</f>
        <v>0</v>
      </c>
      <c r="D100" s="93">
        <f>IFERROR(SR_demand_forecast!E207*Settings!$K$63,"-")</f>
        <v>0</v>
      </c>
      <c r="E100" s="93">
        <f>IFERROR(SR_demand_forecast!F207*Settings!$K$63,"-")</f>
        <v>0</v>
      </c>
      <c r="F100" s="93">
        <f>IFERROR(SR_demand_forecast!G207*Settings!$K$63,"-")</f>
        <v>0</v>
      </c>
      <c r="G100" s="93">
        <f>IFERROR(SR_demand_forecast!H207*Settings!$K$63,"-")</f>
        <v>0</v>
      </c>
      <c r="H100" s="93">
        <f>IFERROR(SR_demand_forecast!I207*Settings!$K$63,"-")</f>
        <v>0</v>
      </c>
      <c r="I100" s="93">
        <f>IFERROR(SR_demand_forecast!J207*Settings!$K$63,"-")</f>
        <v>0</v>
      </c>
      <c r="J100" s="93">
        <f>IFERROR(SR_demand_forecast!K207*Settings!$K$63,"-")</f>
        <v>0</v>
      </c>
      <c r="K100" s="93">
        <f>IFERROR(SR_demand_forecast!L207*Settings!$K$63,"-")</f>
        <v>0</v>
      </c>
      <c r="L100" s="93">
        <f>IFERROR(SR_demand_forecast!M207*Settings!$K$63,"-")</f>
        <v>0</v>
      </c>
      <c r="M100" s="93">
        <f>IFERROR(SR_demand_forecast!N207*Settings!$K$63,"-")</f>
        <v>0</v>
      </c>
      <c r="N100" s="93">
        <f>IFERROR(SR_demand_forecast!O207*Settings!$K$63,"-")</f>
        <v>0</v>
      </c>
      <c r="O100" s="93">
        <f>IFERROR(SR_demand_forecast!P207*Settings!$K$63,"-")</f>
        <v>0</v>
      </c>
      <c r="P100" s="93">
        <f>IFERROR(SR_demand_forecast!Q207*Settings!$K$63,"-")</f>
        <v>0</v>
      </c>
      <c r="Q100" s="93">
        <f>IFERROR(SR_demand_forecast!R207*Settings!$K$63,"-")</f>
        <v>0</v>
      </c>
      <c r="R100" s="93">
        <f>IFERROR(SR_demand_forecast!S207*Settings!$K$63,"-")</f>
        <v>0</v>
      </c>
      <c r="S100" s="93">
        <f>IFERROR(SR_demand_forecast!T207*Settings!$K$63,"-")</f>
        <v>0</v>
      </c>
      <c r="T100" s="93">
        <f>IFERROR(SR_demand_forecast!U207*Settings!$K$63,"-")</f>
        <v>0</v>
      </c>
      <c r="U100" s="93">
        <f>IFERROR(SR_demand_forecast!V207*Settings!$K$63,"-")</f>
        <v>0</v>
      </c>
      <c r="V100" s="93">
        <f>IFERROR(SR_demand_forecast!W207*Settings!$K$63,"-")</f>
        <v>0</v>
      </c>
    </row>
    <row r="101" spans="1:22" x14ac:dyDescent="0.3">
      <c r="A101" s="247"/>
      <c r="B101" s="45" t="s">
        <v>57</v>
      </c>
      <c r="C101" s="93">
        <f>IFERROR(SR_demand_forecast!D208*Settings!$K$63,"-")</f>
        <v>102567.01304871409</v>
      </c>
      <c r="D101" s="93">
        <f>IFERROR(SR_demand_forecast!E208*Settings!$K$63,"-")</f>
        <v>117805.5407016659</v>
      </c>
      <c r="E101" s="93">
        <f>IFERROR(SR_demand_forecast!F208*Settings!$K$63,"-")</f>
        <v>133647.74848856157</v>
      </c>
      <c r="F101" s="93">
        <f>IFERROR(SR_demand_forecast!G208*Settings!$K$63,"-")</f>
        <v>150111.68820369765</v>
      </c>
      <c r="G101" s="93">
        <f>IFERROR(SR_demand_forecast!H208*Settings!$K$63,"-")</f>
        <v>169631.55522119012</v>
      </c>
      <c r="H101" s="93">
        <f>IFERROR(SR_demand_forecast!I208*Settings!$K$63,"-")</f>
        <v>188029.45905486419</v>
      </c>
      <c r="I101" s="93">
        <f>IFERROR(SR_demand_forecast!J208*Settings!$K$63,"-")</f>
        <v>207118.87030849361</v>
      </c>
      <c r="J101" s="93">
        <f>IFERROR(SR_demand_forecast!K208*Settings!$K$63,"-")</f>
        <v>226920.09011734309</v>
      </c>
      <c r="K101" s="93">
        <f>IFERROR(SR_demand_forecast!L208*Settings!$K$63,"-")</f>
        <v>247453.95505912002</v>
      </c>
      <c r="L101" s="93">
        <f>IFERROR(SR_demand_forecast!M208*Settings!$K$63,"-")</f>
        <v>268741.85045121796</v>
      </c>
      <c r="M101" s="93">
        <f>IFERROR(SR_demand_forecast!N208*Settings!$K$63,"-")</f>
        <v>272944.49302539992</v>
      </c>
      <c r="N101" s="93">
        <f>IFERROR(SR_demand_forecast!O208*Settings!$K$63,"-")</f>
        <v>277231.18845106539</v>
      </c>
      <c r="O101" s="93">
        <f>IFERROR(SR_demand_forecast!P208*Settings!$K$63,"-")</f>
        <v>281603.61778524431</v>
      </c>
      <c r="P101" s="93">
        <f>IFERROR(SR_demand_forecast!Q208*Settings!$K$63,"-")</f>
        <v>286063.49570610677</v>
      </c>
      <c r="Q101" s="93">
        <f>IFERROR(SR_demand_forecast!R208*Settings!$K$63,"-")</f>
        <v>290612.57118538645</v>
      </c>
      <c r="R101" s="93">
        <f>IFERROR(SR_demand_forecast!S208*Settings!$K$63,"-")</f>
        <v>295252.62817425164</v>
      </c>
      <c r="S101" s="93">
        <f>IFERROR(SR_demand_forecast!T208*Settings!$K$63,"-")</f>
        <v>299985.48630289425</v>
      </c>
      <c r="T101" s="93">
        <f>IFERROR(SR_demand_forecast!U208*Settings!$K$63,"-")</f>
        <v>304813.00159410975</v>
      </c>
      <c r="U101" s="93">
        <f>IFERROR(SR_demand_forecast!V208*Settings!$K$63,"-")</f>
        <v>309737.06719114946</v>
      </c>
      <c r="V101" s="93">
        <f>IFERROR(SR_demand_forecast!W208*Settings!$K$63,"-")</f>
        <v>314759.61410012998</v>
      </c>
    </row>
    <row r="102" spans="1:22" x14ac:dyDescent="0.3">
      <c r="A102" s="247"/>
      <c r="B102" s="45" t="s">
        <v>60</v>
      </c>
      <c r="C102" s="93">
        <f>IFERROR(SR_demand_forecast!D209*Settings!$K$63,"-")</f>
        <v>1508519.0245226305</v>
      </c>
      <c r="D102" s="93">
        <f>IFERROR(SR_demand_forecast!E209*Settings!$K$63,"-")</f>
        <v>1741261.9597346934</v>
      </c>
      <c r="E102" s="93">
        <f>IFERROR(SR_demand_forecast!F209*Settings!$K$63,"-")</f>
        <v>1983056.0090938923</v>
      </c>
      <c r="F102" s="93">
        <f>IFERROR(SR_demand_forecast!G209*Settings!$K$63,"-")</f>
        <v>2234170.1199920271</v>
      </c>
      <c r="G102" s="93">
        <f>IFERROR(SR_demand_forecast!H209*Settings!$K$63,"-")</f>
        <v>2494880.3772709128</v>
      </c>
      <c r="H102" s="93">
        <f>IFERROR(SR_demand_forecast!I209*Settings!$K$63,"-")</f>
        <v>2810329.5730599323</v>
      </c>
      <c r="I102" s="93">
        <f>IFERROR(SR_demand_forecast!J209*Settings!$K$63,"-")</f>
        <v>3100607.1178327408</v>
      </c>
      <c r="J102" s="93">
        <f>IFERROR(SR_demand_forecast!K209*Settings!$K$63,"-")</f>
        <v>3401544.0347414683</v>
      </c>
      <c r="K102" s="93">
        <f>IFERROR(SR_demand_forecast!L209*Settings!$K$63,"-")</f>
        <v>3713450.5876536444</v>
      </c>
      <c r="L102" s="93">
        <f>IFERROR(SR_demand_forecast!M209*Settings!$K$63,"-")</f>
        <v>4036645.1872426406</v>
      </c>
      <c r="M102" s="93">
        <f>IFERROR(SR_demand_forecast!N209*Settings!$K$63,"-")</f>
        <v>4108757.9822759354</v>
      </c>
      <c r="N102" s="93">
        <f>IFERROR(SR_demand_forecast!O209*Settings!$K$63,"-")</f>
        <v>4182313.0332098957</v>
      </c>
      <c r="O102" s="93">
        <f>IFERROR(SR_demand_forecast!P209*Settings!$K$63,"-")</f>
        <v>4257339.1851625359</v>
      </c>
      <c r="P102" s="93">
        <f>IFERROR(SR_demand_forecast!Q209*Settings!$K$63,"-")</f>
        <v>4333865.8601542283</v>
      </c>
      <c r="Q102" s="93">
        <f>IFERROR(SR_demand_forecast!R209*Settings!$K$63,"-")</f>
        <v>4411923.0686457567</v>
      </c>
      <c r="R102" s="93">
        <f>IFERROR(SR_demand_forecast!S209*Settings!$K$63,"-")</f>
        <v>4491541.4213071121</v>
      </c>
      <c r="S102" s="93">
        <f>IFERROR(SR_demand_forecast!T209*Settings!$K$63,"-")</f>
        <v>4572752.1410216969</v>
      </c>
      <c r="T102" s="93">
        <f>IFERROR(SR_demand_forecast!U209*Settings!$K$63,"-")</f>
        <v>4655587.0751305735</v>
      </c>
      <c r="U102" s="93">
        <f>IFERROR(SR_demand_forecast!V209*Settings!$K$63,"-")</f>
        <v>4740078.707921626</v>
      </c>
      <c r="V102" s="93">
        <f>IFERROR(SR_demand_forecast!W209*Settings!$K$63,"-")</f>
        <v>4826260.1733685005</v>
      </c>
    </row>
    <row r="103" spans="1:22" x14ac:dyDescent="0.3">
      <c r="A103" s="247"/>
      <c r="B103" s="45" t="s">
        <v>103</v>
      </c>
      <c r="C103" s="154">
        <f t="shared" ref="C103:V103" si="5">SUM(C95:C102)</f>
        <v>24336413.00447154</v>
      </c>
      <c r="D103" s="154">
        <f t="shared" si="5"/>
        <v>26568805.564975385</v>
      </c>
      <c r="E103" s="154">
        <f t="shared" si="5"/>
        <v>30696197.095881272</v>
      </c>
      <c r="F103" s="154">
        <f t="shared" si="5"/>
        <v>34151538.254830323</v>
      </c>
      <c r="G103" s="154">
        <f t="shared" si="5"/>
        <v>38302515.330529034</v>
      </c>
      <c r="H103" s="154">
        <f t="shared" si="5"/>
        <v>42319469.736198582</v>
      </c>
      <c r="I103" s="154">
        <f t="shared" si="5"/>
        <v>46552676.828984767</v>
      </c>
      <c r="J103" s="154">
        <f t="shared" si="5"/>
        <v>50918431.116280943</v>
      </c>
      <c r="K103" s="154">
        <f t="shared" si="5"/>
        <v>55219395.202990487</v>
      </c>
      <c r="L103" s="154">
        <f t="shared" si="5"/>
        <v>59674915.20177424</v>
      </c>
      <c r="M103" s="154">
        <f t="shared" si="5"/>
        <v>62834468.77173686</v>
      </c>
      <c r="N103" s="154">
        <f t="shared" si="5"/>
        <v>63976272.688380428</v>
      </c>
      <c r="O103" s="154">
        <f t="shared" si="5"/>
        <v>65140912.683356874</v>
      </c>
      <c r="P103" s="154">
        <f t="shared" si="5"/>
        <v>66328845.478232838</v>
      </c>
      <c r="Q103" s="154">
        <f t="shared" si="5"/>
        <v>67540536.929006353</v>
      </c>
      <c r="R103" s="154">
        <f t="shared" si="5"/>
        <v>68776462.208795279</v>
      </c>
      <c r="S103" s="154">
        <f t="shared" si="5"/>
        <v>70037105.994180039</v>
      </c>
      <c r="T103" s="154">
        <f t="shared" si="5"/>
        <v>71322962.655272484</v>
      </c>
      <c r="U103" s="154">
        <f t="shared" si="5"/>
        <v>72634536.449586764</v>
      </c>
      <c r="V103" s="154">
        <f t="shared" si="5"/>
        <v>73972341.719787315</v>
      </c>
    </row>
    <row r="104" spans="1:22" x14ac:dyDescent="0.3">
      <c r="A104" s="247"/>
    </row>
    <row r="105" spans="1:22" x14ac:dyDescent="0.3">
      <c r="A105" s="247"/>
    </row>
    <row r="106" spans="1:22" x14ac:dyDescent="0.3">
      <c r="A106" s="247"/>
    </row>
    <row r="107" spans="1:22" x14ac:dyDescent="0.3">
      <c r="A107" s="247"/>
    </row>
    <row r="108" spans="1:22" x14ac:dyDescent="0.3">
      <c r="A108" s="247"/>
    </row>
    <row r="109" spans="1:22" x14ac:dyDescent="0.3">
      <c r="A109" s="247"/>
    </row>
    <row r="110" spans="1:22" x14ac:dyDescent="0.3">
      <c r="A110" s="247"/>
    </row>
    <row r="111" spans="1:22" x14ac:dyDescent="0.3">
      <c r="A111" s="247"/>
    </row>
    <row r="112" spans="1:22" x14ac:dyDescent="0.3">
      <c r="A112" s="247"/>
    </row>
    <row r="113" spans="1:22" x14ac:dyDescent="0.3">
      <c r="A113" s="246">
        <v>0.6</v>
      </c>
      <c r="B113" t="s">
        <v>224</v>
      </c>
      <c r="L113" s="32"/>
      <c r="M113" s="32"/>
    </row>
    <row r="114" spans="1:22" x14ac:dyDescent="0.3">
      <c r="A114" s="247"/>
      <c r="B114" s="91" t="s">
        <v>101</v>
      </c>
      <c r="C114" s="91">
        <v>2021</v>
      </c>
      <c r="D114" s="92">
        <v>2022</v>
      </c>
      <c r="E114" s="91">
        <v>2023</v>
      </c>
      <c r="F114" s="92">
        <v>2024</v>
      </c>
      <c r="G114" s="91">
        <v>2025</v>
      </c>
      <c r="H114" s="92">
        <v>2026</v>
      </c>
      <c r="I114" s="91">
        <v>2027</v>
      </c>
      <c r="J114" s="92">
        <v>2028</v>
      </c>
      <c r="K114" s="91">
        <v>2029</v>
      </c>
      <c r="L114" s="92">
        <v>2030</v>
      </c>
      <c r="M114" s="91">
        <v>2031</v>
      </c>
      <c r="N114" s="92">
        <v>2032</v>
      </c>
      <c r="O114" s="91">
        <v>2033</v>
      </c>
      <c r="P114" s="92">
        <v>2034</v>
      </c>
      <c r="Q114" s="91">
        <v>2035</v>
      </c>
      <c r="R114" s="92">
        <v>2036</v>
      </c>
      <c r="S114" s="91">
        <v>2037</v>
      </c>
      <c r="T114" s="92">
        <v>2038</v>
      </c>
      <c r="U114" s="91">
        <v>2039</v>
      </c>
      <c r="V114" s="92">
        <v>2040</v>
      </c>
    </row>
    <row r="115" spans="1:22" x14ac:dyDescent="0.3">
      <c r="A115" s="247"/>
      <c r="B115" s="45" t="s">
        <v>58</v>
      </c>
      <c r="C115" s="93">
        <f>IFERROR(SR_demand_forecast!D56*Settings!$K$65,"-")</f>
        <v>6876424.8395701637</v>
      </c>
      <c r="D115" s="93">
        <f>IFERROR(SR_demand_forecast!E56*Settings!$K$65,"-")</f>
        <v>7050851.2257446256</v>
      </c>
      <c r="E115" s="93">
        <f>IFERROR(SR_demand_forecast!F56*Settings!$K$65,"-")</f>
        <v>7232187.580294461</v>
      </c>
      <c r="F115" s="93">
        <f>IFERROR(SR_demand_forecast!G56*Settings!$K$65,"-")</f>
        <v>7420640.5314002149</v>
      </c>
      <c r="G115" s="93">
        <f>IFERROR(SR_demand_forecast!H56*Settings!$K$65,"-")</f>
        <v>7616422.2083823038</v>
      </c>
      <c r="H115" s="93">
        <f>IFERROR(SR_demand_forecast!I56*Settings!$K$65,"-")</f>
        <v>7819750.3790953383</v>
      </c>
      <c r="I115" s="93">
        <f>IFERROR(SR_demand_forecast!J56*Settings!$K$65,"-")</f>
        <v>8030848.5906177638</v>
      </c>
      <c r="J115" s="93">
        <f>IFERROR(SR_demand_forecast!K56*Settings!$K$65,"-")</f>
        <v>8249946.3133136714</v>
      </c>
      <c r="K115" s="93">
        <f>IFERROR(SR_demand_forecast!L56*Settings!$K$65,"-")</f>
        <v>8477279.088345388</v>
      </c>
      <c r="L115" s="93">
        <f>IFERROR(SR_demand_forecast!M56*Settings!$K$65,"-")</f>
        <v>8713088.6787172724</v>
      </c>
      <c r="M115" s="93">
        <f>IFERROR(SR_demand_forecast!N56*Settings!$K$65,"-")</f>
        <v>11164937.815989904</v>
      </c>
      <c r="N115" s="93">
        <f>IFERROR(SR_demand_forecast!O56*Settings!$K$65,"-")</f>
        <v>11287605.964901356</v>
      </c>
      <c r="O115" s="93">
        <f>IFERROR(SR_demand_forecast!P56*Settings!$K$65,"-")</f>
        <v>11412727.476791039</v>
      </c>
      <c r="P115" s="93">
        <f>IFERROR(SR_demand_forecast!Q56*Settings!$K$65,"-")</f>
        <v>11540351.418918518</v>
      </c>
      <c r="Q115" s="93">
        <f>IFERROR(SR_demand_forecast!R56*Settings!$K$65,"-")</f>
        <v>11670527.839888545</v>
      </c>
      <c r="R115" s="93">
        <f>IFERROR(SR_demand_forecast!S56*Settings!$K$65,"-")</f>
        <v>11803307.789277969</v>
      </c>
      <c r="S115" s="93">
        <f>IFERROR(SR_demand_forecast!T56*Settings!$K$65,"-")</f>
        <v>11938743.337655187</v>
      </c>
      <c r="T115" s="93">
        <f>IFERROR(SR_demand_forecast!U56*Settings!$K$65,"-")</f>
        <v>12076887.596999947</v>
      </c>
      <c r="U115" s="93">
        <f>IFERROR(SR_demand_forecast!V56*Settings!$K$65,"-")</f>
        <v>12217794.741531601</v>
      </c>
      <c r="V115" s="93">
        <f>IFERROR(SR_demand_forecast!W56*Settings!$K$65,"-")</f>
        <v>12361520.028953889</v>
      </c>
    </row>
    <row r="116" spans="1:22" x14ac:dyDescent="0.3">
      <c r="A116" s="247"/>
      <c r="B116" s="45" t="s">
        <v>56</v>
      </c>
      <c r="C116" s="93">
        <f>IFERROR(SR_demand_forecast!D57*Settings!$K$65,"-")</f>
        <v>16560158.993840322</v>
      </c>
      <c r="D116" s="93">
        <f>IFERROR(SR_demand_forecast!E57*Settings!$K$65,"-")</f>
        <v>16131690.157755526</v>
      </c>
      <c r="E116" s="93">
        <f>IFERROR(SR_demand_forecast!F57*Settings!$K$65,"-")</f>
        <v>17710987.335851714</v>
      </c>
      <c r="F116" s="93">
        <f>IFERROR(SR_demand_forecast!G57*Settings!$K$65,"-")</f>
        <v>18438075.579660188</v>
      </c>
      <c r="G116" s="93">
        <f>IFERROR(SR_demand_forecast!H57*Settings!$K$65,"-")</f>
        <v>19831814.14997879</v>
      </c>
      <c r="H116" s="93">
        <f>IFERROR(SR_demand_forecast!I57*Settings!$K$65,"-")</f>
        <v>20894800.114041317</v>
      </c>
      <c r="I116" s="93">
        <f>IFERROR(SR_demand_forecast!J57*Settings!$K$65,"-")</f>
        <v>22112733.582233801</v>
      </c>
      <c r="J116" s="93">
        <f>IFERROR(SR_demand_forecast!K57*Settings!$K$65,"-")</f>
        <v>23345429.674964283</v>
      </c>
      <c r="K116" s="93">
        <f>IFERROR(SR_demand_forecast!L57*Settings!$K$65,"-")</f>
        <v>24363339.152352754</v>
      </c>
      <c r="L116" s="93">
        <f>IFERROR(SR_demand_forecast!M57*Settings!$K$65,"-")</f>
        <v>25413016.354090493</v>
      </c>
      <c r="M116" s="93">
        <f>IFERROR(SR_demand_forecast!N57*Settings!$K$65,"-")</f>
        <v>25901800.824986633</v>
      </c>
      <c r="N116" s="93">
        <f>IFERROR(SR_demand_forecast!O57*Settings!$K$65,"-")</f>
        <v>26400360.985300686</v>
      </c>
      <c r="O116" s="93">
        <f>IFERROR(SR_demand_forecast!P57*Settings!$K$65,"-")</f>
        <v>26908892.348821033</v>
      </c>
      <c r="P116" s="93">
        <f>IFERROR(SR_demand_forecast!Q57*Settings!$K$65,"-")</f>
        <v>27427594.33961178</v>
      </c>
      <c r="Q116" s="93">
        <f>IFERROR(SR_demand_forecast!R57*Settings!$K$65,"-")</f>
        <v>27956670.370218344</v>
      </c>
      <c r="R116" s="93">
        <f>IFERROR(SR_demand_forecast!S57*Settings!$K$65,"-")</f>
        <v>28496327.921437033</v>
      </c>
      <c r="S116" s="93">
        <f>IFERROR(SR_demand_forecast!T57*Settings!$K$65,"-")</f>
        <v>29046778.623680104</v>
      </c>
      <c r="T116" s="93">
        <f>IFERROR(SR_demand_forecast!U57*Settings!$K$65,"-")</f>
        <v>29608238.339968037</v>
      </c>
      <c r="U116" s="93">
        <f>IFERROR(SR_demand_forecast!V57*Settings!$K$65,"-")</f>
        <v>30180927.250581723</v>
      </c>
      <c r="V116" s="93">
        <f>IFERROR(SR_demand_forecast!W57*Settings!$K$65,"-")</f>
        <v>30765069.93940768</v>
      </c>
    </row>
    <row r="117" spans="1:22" x14ac:dyDescent="0.3">
      <c r="A117" s="247"/>
      <c r="B117" s="45" t="s">
        <v>55</v>
      </c>
      <c r="C117" s="93">
        <f>IFERROR(SR_demand_forecast!D58*Settings!$K$65,"-")</f>
        <v>107003.95971672641</v>
      </c>
      <c r="D117" s="93">
        <f>IFERROR(SR_demand_forecast!E58*Settings!$K$65,"-")</f>
        <v>110593.76997819077</v>
      </c>
      <c r="E117" s="93">
        <f>IFERROR(SR_demand_forecast!F58*Settings!$K$65,"-")</f>
        <v>154421.21118190748</v>
      </c>
      <c r="F117" s="93">
        <f>IFERROR(SR_demand_forecast!G58*Settings!$K$65,"-")</f>
        <v>161172.65018241879</v>
      </c>
      <c r="G117" s="93">
        <f>IFERROR(SR_demand_forecast!H58*Settings!$K$65,"-")</f>
        <v>168132.37825847781</v>
      </c>
      <c r="H117" s="93">
        <f>IFERROR(SR_demand_forecast!I58*Settings!$K$65,"-")</f>
        <v>175306.02639750618</v>
      </c>
      <c r="I117" s="93">
        <f>IFERROR(SR_demand_forecast!J58*Settings!$K$65,"-")</f>
        <v>182699.3675107923</v>
      </c>
      <c r="J117" s="93">
        <f>IFERROR(SR_demand_forecast!K58*Settings!$K$65,"-")</f>
        <v>190318.31985805082</v>
      </c>
      <c r="K117" s="93">
        <f>IFERROR(SR_demand_forecast!L58*Settings!$K$65,"-")</f>
        <v>198168.95055219549</v>
      </c>
      <c r="L117" s="93">
        <f>IFERROR(SR_demand_forecast!M58*Settings!$K$65,"-")</f>
        <v>206257.47914616263</v>
      </c>
      <c r="M117" s="93">
        <f>IFERROR(SR_demand_forecast!N58*Settings!$K$65,"-")</f>
        <v>210382.62872908587</v>
      </c>
      <c r="N117" s="93">
        <f>IFERROR(SR_demand_forecast!O58*Settings!$K$65,"-")</f>
        <v>214590.28130366755</v>
      </c>
      <c r="O117" s="93">
        <f>IFERROR(SR_demand_forecast!P58*Settings!$K$65,"-")</f>
        <v>218882.08692974097</v>
      </c>
      <c r="P117" s="93">
        <f>IFERROR(SR_demand_forecast!Q58*Settings!$K$65,"-")</f>
        <v>223259.72866833577</v>
      </c>
      <c r="Q117" s="93">
        <f>IFERROR(SR_demand_forecast!R58*Settings!$K$65,"-")</f>
        <v>227724.92324170249</v>
      </c>
      <c r="R117" s="93">
        <f>IFERROR(SR_demand_forecast!S58*Settings!$K$65,"-")</f>
        <v>232279.42170653649</v>
      </c>
      <c r="S117" s="93">
        <f>IFERROR(SR_demand_forecast!T58*Settings!$K$65,"-")</f>
        <v>236925.01014066726</v>
      </c>
      <c r="T117" s="93">
        <f>IFERROR(SR_demand_forecast!U58*Settings!$K$65,"-")</f>
        <v>241663.51034348062</v>
      </c>
      <c r="U117" s="93">
        <f>IFERROR(SR_demand_forecast!V58*Settings!$K$65,"-")</f>
        <v>246496.78055035017</v>
      </c>
      <c r="V117" s="93">
        <f>IFERROR(SR_demand_forecast!W58*Settings!$K$65,"-")</f>
        <v>251426.71616135718</v>
      </c>
    </row>
    <row r="118" spans="1:22" x14ac:dyDescent="0.3">
      <c r="A118" s="247"/>
      <c r="B118" s="45" t="s">
        <v>99</v>
      </c>
      <c r="C118" s="93">
        <f>IFERROR(SR_demand_forecast!D59*Settings!$K$65,"-")</f>
        <v>0</v>
      </c>
      <c r="D118" s="93">
        <f>IFERROR(SR_demand_forecast!E59*Settings!$K$65,"-")</f>
        <v>0</v>
      </c>
      <c r="E118" s="93">
        <f>IFERROR(SR_demand_forecast!F59*Settings!$K$65,"-")</f>
        <v>0</v>
      </c>
      <c r="F118" s="93">
        <f>IFERROR(SR_demand_forecast!G59*Settings!$K$65,"-")</f>
        <v>0</v>
      </c>
      <c r="G118" s="93">
        <f>IFERROR(SR_demand_forecast!H59*Settings!$K$65,"-")</f>
        <v>0</v>
      </c>
      <c r="H118" s="93">
        <f>IFERROR(SR_demand_forecast!I59*Settings!$K$65,"-")</f>
        <v>0</v>
      </c>
      <c r="I118" s="93">
        <f>IFERROR(SR_demand_forecast!J59*Settings!$K$65,"-")</f>
        <v>0</v>
      </c>
      <c r="J118" s="93">
        <f>IFERROR(SR_demand_forecast!K59*Settings!$K$65,"-")</f>
        <v>0</v>
      </c>
      <c r="K118" s="93">
        <f>IFERROR(SR_demand_forecast!L59*Settings!$K$65,"-")</f>
        <v>0</v>
      </c>
      <c r="L118" s="93">
        <f>IFERROR(SR_demand_forecast!M59*Settings!$K$65,"-")</f>
        <v>0</v>
      </c>
      <c r="M118" s="93">
        <f>IFERROR(SR_demand_forecast!N59*Settings!$K$65,"-")</f>
        <v>0</v>
      </c>
      <c r="N118" s="93">
        <f>IFERROR(SR_demand_forecast!O59*Settings!$K$65,"-")</f>
        <v>0</v>
      </c>
      <c r="O118" s="93">
        <f>IFERROR(SR_demand_forecast!P59*Settings!$K$65,"-")</f>
        <v>0</v>
      </c>
      <c r="P118" s="93">
        <f>IFERROR(SR_demand_forecast!Q59*Settings!$K$65,"-")</f>
        <v>0</v>
      </c>
      <c r="Q118" s="93">
        <f>IFERROR(SR_demand_forecast!R59*Settings!$K$65,"-")</f>
        <v>0</v>
      </c>
      <c r="R118" s="93">
        <f>IFERROR(SR_demand_forecast!S59*Settings!$K$65,"-")</f>
        <v>0</v>
      </c>
      <c r="S118" s="93">
        <f>IFERROR(SR_demand_forecast!T59*Settings!$K$65,"-")</f>
        <v>0</v>
      </c>
      <c r="T118" s="93">
        <f>IFERROR(SR_demand_forecast!U59*Settings!$K$65,"-")</f>
        <v>0</v>
      </c>
      <c r="U118" s="93">
        <f>IFERROR(SR_demand_forecast!V59*Settings!$K$65,"-")</f>
        <v>0</v>
      </c>
      <c r="V118" s="93">
        <f>IFERROR(SR_demand_forecast!W59*Settings!$K$65,"-")</f>
        <v>0</v>
      </c>
    </row>
    <row r="119" spans="1:22" x14ac:dyDescent="0.3">
      <c r="A119" s="247"/>
      <c r="B119" s="45" t="s">
        <v>59</v>
      </c>
      <c r="C119" s="93">
        <f>IFERROR(SR_demand_forecast!D60*Settings!$K$65,"-")</f>
        <v>6723.073075662558</v>
      </c>
      <c r="D119" s="93">
        <f>IFERROR(SR_demand_forecast!E60*Settings!$K$65,"-")</f>
        <v>6723.073075662558</v>
      </c>
      <c r="E119" s="93">
        <f>IFERROR(SR_demand_forecast!F60*Settings!$K$65,"-")</f>
        <v>6723.073075662558</v>
      </c>
      <c r="F119" s="93">
        <f>IFERROR(SR_demand_forecast!G60*Settings!$K$65,"-")</f>
        <v>6723.073075662558</v>
      </c>
      <c r="G119" s="93">
        <f>IFERROR(SR_demand_forecast!H60*Settings!$K$65,"-")</f>
        <v>7277.2705111272662</v>
      </c>
      <c r="H119" s="93">
        <f>IFERROR(SR_demand_forecast!I60*Settings!$K$65,"-")</f>
        <v>7422.815921349812</v>
      </c>
      <c r="I119" s="93">
        <f>IFERROR(SR_demand_forecast!J60*Settings!$K$65,"-")</f>
        <v>7571.2722397768084</v>
      </c>
      <c r="J119" s="93">
        <f>IFERROR(SR_demand_forecast!K60*Settings!$K$65,"-")</f>
        <v>7722.697684572342</v>
      </c>
      <c r="K119" s="93">
        <f>IFERROR(SR_demand_forecast!L60*Settings!$K$65,"-")</f>
        <v>7877.151638263791</v>
      </c>
      <c r="L119" s="93">
        <f>IFERROR(SR_demand_forecast!M60*Settings!$K$65,"-")</f>
        <v>8034.6946710290667</v>
      </c>
      <c r="M119" s="93">
        <f>IFERROR(SR_demand_forecast!N60*Settings!$K$65,"-")</f>
        <v>8195.3885644496477</v>
      </c>
      <c r="N119" s="93">
        <f>IFERROR(SR_demand_forecast!O60*Settings!$K$65,"-")</f>
        <v>8359.2963357386398</v>
      </c>
      <c r="O119" s="93">
        <f>IFERROR(SR_demand_forecast!P60*Settings!$K$65,"-")</f>
        <v>8526.4822624534136</v>
      </c>
      <c r="P119" s="93">
        <f>IFERROR(SR_demand_forecast!Q60*Settings!$K$65,"-")</f>
        <v>8697.011907702481</v>
      </c>
      <c r="Q119" s="93">
        <f>IFERROR(SR_demand_forecast!R60*Settings!$K$65,"-")</f>
        <v>8870.9521458565323</v>
      </c>
      <c r="R119" s="93">
        <f>IFERROR(SR_demand_forecast!S60*Settings!$K$65,"-")</f>
        <v>9048.371188773659</v>
      </c>
      <c r="S119" s="93">
        <f>IFERROR(SR_demand_forecast!T60*Settings!$K$65,"-")</f>
        <v>9229.3386125491343</v>
      </c>
      <c r="T119" s="93">
        <f>IFERROR(SR_demand_forecast!U60*Settings!$K$65,"-")</f>
        <v>9413.925384800119</v>
      </c>
      <c r="U119" s="93">
        <f>IFERROR(SR_demand_forecast!V60*Settings!$K$65,"-")</f>
        <v>9602.2038924961198</v>
      </c>
      <c r="V119" s="93">
        <f>IFERROR(SR_demand_forecast!W60*Settings!$K$65,"-")</f>
        <v>9794.2479703460413</v>
      </c>
    </row>
    <row r="120" spans="1:22" x14ac:dyDescent="0.3">
      <c r="A120" s="247"/>
      <c r="B120" s="45" t="s">
        <v>100</v>
      </c>
      <c r="C120" s="93">
        <f>IFERROR(SR_demand_forecast!D61*Settings!$K$65,"-")</f>
        <v>0</v>
      </c>
      <c r="D120" s="93">
        <f>IFERROR(SR_demand_forecast!E61*Settings!$K$65,"-")</f>
        <v>0</v>
      </c>
      <c r="E120" s="93">
        <f>IFERROR(SR_demand_forecast!F61*Settings!$K$65,"-")</f>
        <v>0</v>
      </c>
      <c r="F120" s="93">
        <f>IFERROR(SR_demand_forecast!G61*Settings!$K$65,"-")</f>
        <v>0</v>
      </c>
      <c r="G120" s="93">
        <f>IFERROR(SR_demand_forecast!H61*Settings!$K$65,"-")</f>
        <v>0</v>
      </c>
      <c r="H120" s="93">
        <f>IFERROR(SR_demand_forecast!I61*Settings!$K$65,"-")</f>
        <v>0</v>
      </c>
      <c r="I120" s="93">
        <f>IFERROR(SR_demand_forecast!J61*Settings!$K$65,"-")</f>
        <v>0</v>
      </c>
      <c r="J120" s="93">
        <f>IFERROR(SR_demand_forecast!K61*Settings!$K$65,"-")</f>
        <v>0</v>
      </c>
      <c r="K120" s="93">
        <f>IFERROR(SR_demand_forecast!L61*Settings!$K$65,"-")</f>
        <v>0</v>
      </c>
      <c r="L120" s="93">
        <f>IFERROR(SR_demand_forecast!M61*Settings!$K$65,"-")</f>
        <v>0</v>
      </c>
      <c r="M120" s="93">
        <f>IFERROR(SR_demand_forecast!N61*Settings!$K$65,"-")</f>
        <v>0</v>
      </c>
      <c r="N120" s="93">
        <f>IFERROR(SR_demand_forecast!O61*Settings!$K$65,"-")</f>
        <v>0</v>
      </c>
      <c r="O120" s="93">
        <f>IFERROR(SR_demand_forecast!P61*Settings!$K$65,"-")</f>
        <v>0</v>
      </c>
      <c r="P120" s="93">
        <f>IFERROR(SR_demand_forecast!Q61*Settings!$K$65,"-")</f>
        <v>0</v>
      </c>
      <c r="Q120" s="93">
        <f>IFERROR(SR_demand_forecast!R61*Settings!$K$65,"-")</f>
        <v>0</v>
      </c>
      <c r="R120" s="93">
        <f>IFERROR(SR_demand_forecast!S61*Settings!$K$65,"-")</f>
        <v>0</v>
      </c>
      <c r="S120" s="93">
        <f>IFERROR(SR_demand_forecast!T61*Settings!$K$65,"-")</f>
        <v>0</v>
      </c>
      <c r="T120" s="93">
        <f>IFERROR(SR_demand_forecast!U61*Settings!$K$65,"-")</f>
        <v>0</v>
      </c>
      <c r="U120" s="93">
        <f>IFERROR(SR_demand_forecast!V61*Settings!$K$65,"-")</f>
        <v>0</v>
      </c>
      <c r="V120" s="93">
        <f>IFERROR(SR_demand_forecast!W61*Settings!$K$65,"-")</f>
        <v>0</v>
      </c>
    </row>
    <row r="121" spans="1:22" x14ac:dyDescent="0.3">
      <c r="A121" s="247"/>
      <c r="B121" s="45" t="s">
        <v>57</v>
      </c>
      <c r="C121" s="93">
        <f>IFERROR(SR_demand_forecast!D62*Settings!$K$65,"-")</f>
        <v>107172.06261416659</v>
      </c>
      <c r="D121" s="93">
        <f>IFERROR(SR_demand_forecast!E62*Settings!$K$65,"-")</f>
        <v>114138.24668408741</v>
      </c>
      <c r="E121" s="93">
        <f>IFERROR(SR_demand_forecast!F62*Settings!$K$65,"-")</f>
        <v>121380.39881523971</v>
      </c>
      <c r="F121" s="93">
        <f>IFERROR(SR_demand_forecast!G62*Settings!$K$65,"-")</f>
        <v>128906.77125644479</v>
      </c>
      <c r="G121" s="93">
        <f>IFERROR(SR_demand_forecast!H62*Settings!$K$65,"-")</f>
        <v>139486.59365079633</v>
      </c>
      <c r="H121" s="93">
        <f>IFERROR(SR_demand_forecast!I62*Settings!$K$65,"-")</f>
        <v>148332.08830186329</v>
      </c>
      <c r="I121" s="93">
        <f>IFERROR(SR_demand_forecast!J62*Settings!$K$65,"-")</f>
        <v>157502.40111716616</v>
      </c>
      <c r="J121" s="93">
        <f>IFERROR(SR_demand_forecast!K62*Settings!$K$65,"-")</f>
        <v>167006.98662541388</v>
      </c>
      <c r="K121" s="93">
        <f>IFERROR(SR_demand_forecast!L62*Settings!$K$65,"-")</f>
        <v>176855.54760919823</v>
      </c>
      <c r="L121" s="93">
        <f>IFERROR(SR_demand_forecast!M62*Settings!$K$65,"-")</f>
        <v>187058.04125333737</v>
      </c>
      <c r="M121" s="93">
        <f>IFERROR(SR_demand_forecast!N62*Settings!$K$65,"-")</f>
        <v>189459.55129572703</v>
      </c>
      <c r="N121" s="93">
        <f>IFERROR(SR_demand_forecast!O62*Settings!$K$65,"-")</f>
        <v>191909.09153896445</v>
      </c>
      <c r="O121" s="93">
        <f>IFERROR(SR_demand_forecast!P62*Settings!$K$65,"-")</f>
        <v>194407.6225870667</v>
      </c>
      <c r="P121" s="93">
        <f>IFERROR(SR_demand_forecast!Q62*Settings!$K$65,"-")</f>
        <v>196956.12425613095</v>
      </c>
      <c r="Q121" s="93">
        <f>IFERROR(SR_demand_forecast!R62*Settings!$K$65,"-")</f>
        <v>199555.59595857648</v>
      </c>
      <c r="R121" s="93">
        <f>IFERROR(SR_demand_forecast!S62*Settings!$K$65,"-")</f>
        <v>202207.05709507089</v>
      </c>
      <c r="S121" s="93">
        <f>IFERROR(SR_demand_forecast!T62*Settings!$K$65,"-")</f>
        <v>204911.54745429524</v>
      </c>
      <c r="T121" s="93">
        <f>IFERROR(SR_demand_forecast!U62*Settings!$K$65,"-")</f>
        <v>207670.12762070409</v>
      </c>
      <c r="U121" s="93">
        <f>IFERROR(SR_demand_forecast!V62*Settings!$K$65,"-")</f>
        <v>210483.87939044108</v>
      </c>
      <c r="V121" s="93">
        <f>IFERROR(SR_demand_forecast!W62*Settings!$K$65,"-")</f>
        <v>213353.90619557281</v>
      </c>
    </row>
    <row r="122" spans="1:22" x14ac:dyDescent="0.3">
      <c r="A122" s="247"/>
      <c r="B122" s="45" t="s">
        <v>60</v>
      </c>
      <c r="C122" s="93">
        <f>IFERROR(SR_demand_forecast!D63*Settings!$K$65,"-")</f>
        <v>1576248.4501134427</v>
      </c>
      <c r="D122" s="93">
        <f>IFERROR(SR_demand_forecast!E63*Settings!$K$65,"-")</f>
        <v>1688556.1521840256</v>
      </c>
      <c r="E122" s="93">
        <f>IFERROR(SR_demand_forecast!F63*Settings!$K$65,"-")</f>
        <v>1805119.7250699147</v>
      </c>
      <c r="F122" s="93">
        <f>IFERROR(SR_demand_forecast!G63*Settings!$K$65,"-")</f>
        <v>1926064.4805228941</v>
      </c>
      <c r="G122" s="93">
        <f>IFERROR(SR_demand_forecast!H63*Settings!$K$65,"-")</f>
        <v>2051519.0404164928</v>
      </c>
      <c r="H122" s="93">
        <f>IFERROR(SR_demand_forecast!I63*Settings!$K$65,"-")</f>
        <v>2232883.2955044559</v>
      </c>
      <c r="I122" s="93">
        <f>IFERROR(SR_demand_forecast!J63*Settings!$K$65,"-")</f>
        <v>2378633.8940976416</v>
      </c>
      <c r="J122" s="93">
        <f>IFERROR(SR_demand_forecast!K63*Settings!$K$65,"-")</f>
        <v>2529518.394372616</v>
      </c>
      <c r="K122" s="93">
        <f>IFERROR(SR_demand_forecast!L63*Settings!$K$65,"-")</f>
        <v>2685683.8521572161</v>
      </c>
      <c r="L122" s="93">
        <f>IFERROR(SR_demand_forecast!M63*Settings!$K$65,"-")</f>
        <v>2847281.1519517144</v>
      </c>
      <c r="M122" s="93">
        <f>IFERROR(SR_demand_forecast!N63*Settings!$K$65,"-")</f>
        <v>2894375.22217754</v>
      </c>
      <c r="N122" s="93">
        <f>IFERROR(SR_demand_forecast!O63*Settings!$K$65,"-")</f>
        <v>2942411.1738078808</v>
      </c>
      <c r="O122" s="93">
        <f>IFERROR(SR_demand_forecast!P63*Settings!$K$65,"-")</f>
        <v>2991407.8444708302</v>
      </c>
      <c r="P122" s="93">
        <f>IFERROR(SR_demand_forecast!Q63*Settings!$K$65,"-")</f>
        <v>3041384.4485470373</v>
      </c>
      <c r="Q122" s="93">
        <f>IFERROR(SR_demand_forecast!R63*Settings!$K$65,"-")</f>
        <v>3092360.5847047698</v>
      </c>
      <c r="R122" s="93">
        <f>IFERROR(SR_demand_forecast!S63*Settings!$K$65,"-")</f>
        <v>3144356.2435856555</v>
      </c>
      <c r="S122" s="93">
        <f>IFERROR(SR_demand_forecast!T63*Settings!$K$65,"-")</f>
        <v>3197391.8156441599</v>
      </c>
      <c r="T122" s="93">
        <f>IFERROR(SR_demand_forecast!U63*Settings!$K$65,"-")</f>
        <v>3251488.0991438339</v>
      </c>
      <c r="U122" s="93">
        <f>IFERROR(SR_demand_forecast!V63*Settings!$K$65,"-")</f>
        <v>3306666.3083135015</v>
      </c>
      <c r="V122" s="93">
        <f>IFERROR(SR_demand_forecast!W63*Settings!$K$65,"-")</f>
        <v>3362948.0816665627</v>
      </c>
    </row>
    <row r="123" spans="1:22" x14ac:dyDescent="0.3">
      <c r="A123" s="247"/>
      <c r="B123" s="46" t="s">
        <v>103</v>
      </c>
      <c r="C123" s="154">
        <f t="shared" ref="C123:V123" si="6">SUM(C115:C122)</f>
        <v>25233731.378930483</v>
      </c>
      <c r="D123" s="154">
        <f t="shared" si="6"/>
        <v>25102552.625422116</v>
      </c>
      <c r="E123" s="154">
        <f t="shared" si="6"/>
        <v>27030819.324288901</v>
      </c>
      <c r="F123" s="154">
        <f t="shared" si="6"/>
        <v>28081583.086097822</v>
      </c>
      <c r="G123" s="154">
        <f t="shared" si="6"/>
        <v>29814651.641197991</v>
      </c>
      <c r="H123" s="154">
        <f t="shared" si="6"/>
        <v>31278494.719261833</v>
      </c>
      <c r="I123" s="154">
        <f t="shared" si="6"/>
        <v>32869989.107816942</v>
      </c>
      <c r="J123" s="154">
        <f t="shared" si="6"/>
        <v>34489942.386818603</v>
      </c>
      <c r="K123" s="154">
        <f t="shared" si="6"/>
        <v>35909203.742655016</v>
      </c>
      <c r="L123" s="154">
        <f t="shared" si="6"/>
        <v>37374736.399830006</v>
      </c>
      <c r="M123" s="154">
        <f t="shared" si="6"/>
        <v>40369151.431743339</v>
      </c>
      <c r="N123" s="154">
        <f t="shared" si="6"/>
        <v>41045236.793188296</v>
      </c>
      <c r="O123" s="154">
        <f t="shared" si="6"/>
        <v>41734843.86186216</v>
      </c>
      <c r="P123" s="154">
        <f t="shared" si="6"/>
        <v>42438243.071909502</v>
      </c>
      <c r="Q123" s="154">
        <f t="shared" si="6"/>
        <v>43155710.266157798</v>
      </c>
      <c r="R123" s="154">
        <f t="shared" si="6"/>
        <v>43887526.80429104</v>
      </c>
      <c r="S123" s="154">
        <f t="shared" si="6"/>
        <v>44633979.673186958</v>
      </c>
      <c r="T123" s="154">
        <f t="shared" si="6"/>
        <v>45395361.599460796</v>
      </c>
      <c r="U123" s="154">
        <f t="shared" si="6"/>
        <v>46171971.164260119</v>
      </c>
      <c r="V123" s="154">
        <f t="shared" si="6"/>
        <v>46964112.920355409</v>
      </c>
    </row>
    <row r="124" spans="1:22" x14ac:dyDescent="0.3">
      <c r="A124" s="247"/>
      <c r="B124" s="155"/>
      <c r="C124" s="156"/>
      <c r="D124" s="156"/>
      <c r="E124" s="156"/>
      <c r="F124" s="156"/>
      <c r="G124" s="156"/>
      <c r="H124" s="156"/>
      <c r="I124" s="156"/>
      <c r="J124" s="156"/>
      <c r="K124" s="156"/>
      <c r="L124" s="156"/>
      <c r="M124" s="156"/>
      <c r="N124" s="156"/>
      <c r="O124" s="156"/>
      <c r="P124" s="156"/>
      <c r="Q124" s="156"/>
      <c r="R124" s="156"/>
      <c r="S124" s="156"/>
      <c r="T124" s="156"/>
      <c r="U124" s="156"/>
      <c r="V124" s="156"/>
    </row>
    <row r="125" spans="1:22" x14ac:dyDescent="0.3">
      <c r="A125" s="247"/>
      <c r="B125" s="155"/>
      <c r="C125" s="156"/>
      <c r="D125" s="156"/>
      <c r="E125" s="156"/>
      <c r="F125" s="156"/>
      <c r="G125" s="156"/>
      <c r="H125" s="156"/>
      <c r="I125" s="156"/>
      <c r="J125" s="156"/>
      <c r="K125" s="156"/>
      <c r="L125" s="156"/>
      <c r="M125" s="156"/>
      <c r="N125" s="156"/>
      <c r="O125" s="156"/>
      <c r="P125" s="156"/>
      <c r="Q125" s="156"/>
      <c r="R125" s="156"/>
      <c r="S125" s="156"/>
      <c r="T125" s="156"/>
      <c r="U125" s="156"/>
      <c r="V125" s="156"/>
    </row>
    <row r="126" spans="1:22" x14ac:dyDescent="0.3">
      <c r="A126" s="247"/>
      <c r="B126" s="155"/>
      <c r="C126" s="156"/>
      <c r="D126" s="156"/>
      <c r="E126" s="156"/>
      <c r="F126" s="156"/>
      <c r="G126" s="156"/>
      <c r="H126" s="156"/>
      <c r="I126" s="156"/>
      <c r="J126" s="156"/>
      <c r="K126" s="156"/>
      <c r="L126" s="156"/>
      <c r="M126" s="156"/>
      <c r="N126" s="156"/>
      <c r="O126" s="156"/>
      <c r="P126" s="156"/>
      <c r="Q126" s="156"/>
      <c r="R126" s="156"/>
      <c r="S126" s="156"/>
      <c r="T126" s="156"/>
      <c r="U126" s="156"/>
      <c r="V126" s="156"/>
    </row>
    <row r="127" spans="1:22" x14ac:dyDescent="0.3">
      <c r="A127" s="247"/>
      <c r="B127" s="155"/>
      <c r="C127" s="156"/>
      <c r="D127" s="156"/>
      <c r="E127" s="156"/>
      <c r="F127" s="156"/>
      <c r="G127" s="156"/>
      <c r="H127" s="156"/>
      <c r="I127" s="156"/>
      <c r="J127" s="156"/>
      <c r="K127" s="156"/>
      <c r="L127" s="156"/>
      <c r="M127" s="156"/>
      <c r="N127" s="156"/>
      <c r="O127" s="156"/>
      <c r="P127" s="156"/>
      <c r="Q127" s="156"/>
      <c r="R127" s="156"/>
      <c r="S127" s="156"/>
      <c r="T127" s="156"/>
      <c r="U127" s="156"/>
      <c r="V127" s="156"/>
    </row>
    <row r="128" spans="1:22" x14ac:dyDescent="0.3">
      <c r="A128" s="247"/>
      <c r="B128" s="155"/>
      <c r="C128" s="156"/>
      <c r="D128" s="156"/>
      <c r="E128" s="156"/>
      <c r="F128" s="156"/>
      <c r="G128" s="156"/>
      <c r="H128" s="156"/>
      <c r="I128" s="156"/>
      <c r="J128" s="156"/>
      <c r="K128" s="156"/>
      <c r="L128" s="156"/>
      <c r="M128" s="156"/>
      <c r="N128" s="156"/>
      <c r="O128" s="156"/>
      <c r="P128" s="156"/>
      <c r="Q128" s="156"/>
      <c r="R128" s="156"/>
      <c r="S128" s="156"/>
      <c r="T128" s="156"/>
      <c r="U128" s="156"/>
      <c r="V128" s="156"/>
    </row>
    <row r="129" spans="1:22" x14ac:dyDescent="0.3">
      <c r="A129" s="247"/>
    </row>
    <row r="130" spans="1:22" x14ac:dyDescent="0.3">
      <c r="A130" s="247"/>
    </row>
    <row r="131" spans="1:22" x14ac:dyDescent="0.3">
      <c r="A131" s="247"/>
      <c r="B131" t="s">
        <v>225</v>
      </c>
      <c r="L131" s="32"/>
      <c r="M131" s="32"/>
    </row>
    <row r="132" spans="1:22" x14ac:dyDescent="0.3">
      <c r="A132" s="247"/>
      <c r="B132" s="91" t="s">
        <v>101</v>
      </c>
      <c r="C132" s="91">
        <v>2021</v>
      </c>
      <c r="D132" s="92">
        <v>2022</v>
      </c>
      <c r="E132" s="91">
        <v>2023</v>
      </c>
      <c r="F132" s="92">
        <v>2024</v>
      </c>
      <c r="G132" s="91">
        <v>2025</v>
      </c>
      <c r="H132" s="92">
        <v>2026</v>
      </c>
      <c r="I132" s="91">
        <v>2027</v>
      </c>
      <c r="J132" s="92">
        <v>2028</v>
      </c>
      <c r="K132" s="91">
        <v>2029</v>
      </c>
      <c r="L132" s="92">
        <v>2030</v>
      </c>
      <c r="M132" s="91">
        <v>2031</v>
      </c>
      <c r="N132" s="92">
        <v>2032</v>
      </c>
      <c r="O132" s="91">
        <v>2033</v>
      </c>
      <c r="P132" s="92">
        <v>2034</v>
      </c>
      <c r="Q132" s="91">
        <v>2035</v>
      </c>
      <c r="R132" s="92">
        <v>2036</v>
      </c>
      <c r="S132" s="91">
        <v>2037</v>
      </c>
      <c r="T132" s="92">
        <v>2038</v>
      </c>
      <c r="U132" s="91">
        <v>2039</v>
      </c>
      <c r="V132" s="92">
        <v>2040</v>
      </c>
    </row>
    <row r="133" spans="1:22" x14ac:dyDescent="0.3">
      <c r="A133" s="247"/>
      <c r="B133" s="45" t="s">
        <v>58</v>
      </c>
      <c r="C133" s="93">
        <f>IFERROR(SR_demand_forecast!D129*Settings!$K$65,"-")</f>
        <v>7211860.1975979758</v>
      </c>
      <c r="D133" s="93">
        <f>IFERROR(SR_demand_forecast!E129*Settings!$K$65,"-")</f>
        <v>7735139.3561213631</v>
      </c>
      <c r="E133" s="93">
        <f>IFERROR(SR_demand_forecast!F129*Settings!$K$65,"-")</f>
        <v>8279148.4197708704</v>
      </c>
      <c r="F133" s="93">
        <f>IFERROR(SR_demand_forecast!G129*Settings!$K$65,"-")</f>
        <v>8844507.2730881311</v>
      </c>
      <c r="G133" s="93">
        <f>IFERROR(SR_demand_forecast!H129*Settings!$K$65,"-")</f>
        <v>9431852.304034397</v>
      </c>
      <c r="H133" s="93">
        <f>IFERROR(SR_demand_forecast!I129*Settings!$K$65,"-")</f>
        <v>10041836.816173501</v>
      </c>
      <c r="I133" s="93">
        <f>IFERROR(SR_demand_forecast!J129*Settings!$K$65,"-")</f>
        <v>10675131.450740779</v>
      </c>
      <c r="J133" s="93">
        <f>IFERROR(SR_demand_forecast!K129*Settings!$K$65,"-")</f>
        <v>11332424.618828496</v>
      </c>
      <c r="K133" s="93">
        <f>IFERROR(SR_demand_forecast!L129*Settings!$K$65,"-")</f>
        <v>12014422.943923654</v>
      </c>
      <c r="L133" s="93">
        <f>IFERROR(SR_demand_forecast!M129*Settings!$K$65,"-")</f>
        <v>12721851.715039305</v>
      </c>
      <c r="M133" s="93">
        <f>IFERROR(SR_demand_forecast!N129*Settings!$K$65,"-")</f>
        <v>15253876.113038378</v>
      </c>
      <c r="N133" s="93">
        <f>IFERROR(SR_demand_forecast!O129*Settings!$K$65,"-")</f>
        <v>15458323.0278908</v>
      </c>
      <c r="O133" s="93">
        <f>IFERROR(SR_demand_forecast!P129*Settings!$K$65,"-")</f>
        <v>15666858.881040271</v>
      </c>
      <c r="P133" s="93">
        <f>IFERROR(SR_demand_forecast!Q129*Settings!$K$65,"-")</f>
        <v>15879565.451252732</v>
      </c>
      <c r="Q133" s="93">
        <f>IFERROR(SR_demand_forecast!R129*Settings!$K$65,"-")</f>
        <v>16096526.152869448</v>
      </c>
      <c r="R133" s="93">
        <f>IFERROR(SR_demand_forecast!S129*Settings!$K$65,"-")</f>
        <v>16317826.06851849</v>
      </c>
      <c r="S133" s="93">
        <f>IFERROR(SR_demand_forecast!T129*Settings!$K$65,"-")</f>
        <v>16543551.982480515</v>
      </c>
      <c r="T133" s="93">
        <f>IFERROR(SR_demand_forecast!U129*Settings!$K$65,"-")</f>
        <v>16773792.414721783</v>
      </c>
      <c r="U133" s="93">
        <f>IFERROR(SR_demand_forecast!V129*Settings!$K$65,"-")</f>
        <v>17008637.655607875</v>
      </c>
      <c r="V133" s="93">
        <f>IFERROR(SR_demand_forecast!W129*Settings!$K$65,"-")</f>
        <v>17248179.80131169</v>
      </c>
    </row>
    <row r="134" spans="1:22" x14ac:dyDescent="0.3">
      <c r="A134" s="247"/>
      <c r="B134" s="45" t="s">
        <v>56</v>
      </c>
      <c r="C134" s="93">
        <f>IFERROR(SR_demand_forecast!D130*Settings!$K$65,"-")</f>
        <v>17339193.241267223</v>
      </c>
      <c r="D134" s="93">
        <f>IFERROR(SR_demand_forecast!E130*Settings!$K$65,"-")</f>
        <v>17720920.022506408</v>
      </c>
      <c r="E134" s="93">
        <f>IFERROR(SR_demand_forecast!F130*Settings!$K$65,"-")</f>
        <v>20142509.028920565</v>
      </c>
      <c r="F134" s="93">
        <f>IFERROR(SR_demand_forecast!G130*Settings!$K$65,"-")</f>
        <v>21744945.082233824</v>
      </c>
      <c r="G134" s="93">
        <f>IFERROR(SR_demand_forecast!H130*Settings!$K$65,"-")</f>
        <v>24048072.765760176</v>
      </c>
      <c r="H134" s="93">
        <f>IFERROR(SR_demand_forecast!I130*Settings!$K$65,"-")</f>
        <v>26055500.65975773</v>
      </c>
      <c r="I134" s="93">
        <f>IFERROR(SR_demand_forecast!J130*Settings!$K$65,"-")</f>
        <v>28253967.231636338</v>
      </c>
      <c r="J134" s="93">
        <f>IFERROR(SR_demand_forecast!K130*Settings!$K$65,"-")</f>
        <v>30504353.471982092</v>
      </c>
      <c r="K134" s="93">
        <f>IFERROR(SR_demand_forecast!L130*Settings!$K$65,"-")</f>
        <v>32578204.209430698</v>
      </c>
      <c r="L134" s="93">
        <f>IFERROR(SR_demand_forecast!M130*Settings!$K$65,"-")</f>
        <v>34723196.752112158</v>
      </c>
      <c r="M134" s="93">
        <f>IFERROR(SR_demand_forecast!N130*Settings!$K$65,"-")</f>
        <v>35398184.83096873</v>
      </c>
      <c r="N134" s="93">
        <f>IFERROR(SR_demand_forecast!O130*Settings!$K$65,"-")</f>
        <v>36086672.671402425</v>
      </c>
      <c r="O134" s="93">
        <f>IFERROR(SR_demand_forecast!P130*Settings!$K$65,"-")</f>
        <v>36788930.268644802</v>
      </c>
      <c r="P134" s="93">
        <f>IFERROR(SR_demand_forecast!Q130*Settings!$K$65,"-")</f>
        <v>37505233.017832026</v>
      </c>
      <c r="Q134" s="93">
        <f>IFERROR(SR_demand_forecast!R130*Settings!$K$65,"-")</f>
        <v>38235861.822002992</v>
      </c>
      <c r="R134" s="93">
        <f>IFERROR(SR_demand_forecast!S130*Settings!$K$65,"-")</f>
        <v>38981103.202257372</v>
      </c>
      <c r="S134" s="93">
        <f>IFERROR(SR_demand_forecast!T130*Settings!$K$65,"-")</f>
        <v>39741249.410116851</v>
      </c>
      <c r="T134" s="93">
        <f>IFERROR(SR_demand_forecast!U130*Settings!$K$65,"-")</f>
        <v>40516598.542133518</v>
      </c>
      <c r="U134" s="93">
        <f>IFERROR(SR_demand_forecast!V130*Settings!$K$65,"-")</f>
        <v>41307454.656790517</v>
      </c>
      <c r="V134" s="93">
        <f>IFERROR(SR_demand_forecast!W130*Settings!$K$65,"-")</f>
        <v>42114127.893740647</v>
      </c>
    </row>
    <row r="135" spans="1:22" x14ac:dyDescent="0.3">
      <c r="A135" s="247"/>
      <c r="B135" s="45" t="s">
        <v>55</v>
      </c>
      <c r="C135" s="93">
        <f>IFERROR(SR_demand_forecast!D131*Settings!$K$65,"-")</f>
        <v>117359.18162479671</v>
      </c>
      <c r="D135" s="93">
        <f>IFERROR(SR_demand_forecast!E131*Settings!$K$65,"-")</f>
        <v>131718.42267065417</v>
      </c>
      <c r="E135" s="93">
        <f>IFERROR(SR_demand_forecast!F131*Settings!$K$65,"-")</f>
        <v>186741.92980137651</v>
      </c>
      <c r="F135" s="93">
        <f>IFERROR(SR_demand_forecast!G131*Settings!$K$65,"-")</f>
        <v>205128.82750489662</v>
      </c>
      <c r="G135" s="93">
        <f>IFERROR(SR_demand_forecast!H131*Settings!$K$65,"-")</f>
        <v>224176.50434463707</v>
      </c>
      <c r="H135" s="93">
        <f>IFERROR(SR_demand_forecast!I131*Settings!$K$65,"-")</f>
        <v>243904.0367269651</v>
      </c>
      <c r="I135" s="93">
        <f>IFERROR(SR_demand_forecast!J131*Settings!$K$65,"-")</f>
        <v>264330.9998028485</v>
      </c>
      <c r="J135" s="93">
        <f>IFERROR(SR_demand_forecast!K131*Settings!$K$65,"-")</f>
        <v>285477.47978707624</v>
      </c>
      <c r="K135" s="93">
        <f>IFERROR(SR_demand_forecast!L131*Settings!$K$65,"-")</f>
        <v>307364.08657075214</v>
      </c>
      <c r="L135" s="93">
        <f>IFERROR(SR_demand_forecast!M131*Settings!$K$65,"-")</f>
        <v>330011.9666338602</v>
      </c>
      <c r="M135" s="93">
        <f>IFERROR(SR_demand_forecast!N131*Settings!$K$65,"-")</f>
        <v>336612.20596653741</v>
      </c>
      <c r="N135" s="93">
        <f>IFERROR(SR_demand_forecast!O131*Settings!$K$65,"-")</f>
        <v>343344.45008586813</v>
      </c>
      <c r="O135" s="93">
        <f>IFERROR(SR_demand_forecast!P131*Settings!$K$65,"-")</f>
        <v>350211.33908758557</v>
      </c>
      <c r="P135" s="93">
        <f>IFERROR(SR_demand_forecast!Q131*Settings!$K$65,"-")</f>
        <v>357215.56586933724</v>
      </c>
      <c r="Q135" s="93">
        <f>IFERROR(SR_demand_forecast!R131*Settings!$K$65,"-")</f>
        <v>364359.87718672398</v>
      </c>
      <c r="R135" s="93">
        <f>IFERROR(SR_demand_forecast!S131*Settings!$K$65,"-")</f>
        <v>371647.07473045838</v>
      </c>
      <c r="S135" s="93">
        <f>IFERROR(SR_demand_forecast!T131*Settings!$K$65,"-")</f>
        <v>379080.01622506761</v>
      </c>
      <c r="T135" s="93">
        <f>IFERROR(SR_demand_forecast!U131*Settings!$K$65,"-")</f>
        <v>386661.61654956901</v>
      </c>
      <c r="U135" s="93">
        <f>IFERROR(SR_demand_forecast!V131*Settings!$K$65,"-")</f>
        <v>394394.84888056031</v>
      </c>
      <c r="V135" s="93">
        <f>IFERROR(SR_demand_forecast!W131*Settings!$K$65,"-")</f>
        <v>402282.74585817149</v>
      </c>
    </row>
    <row r="136" spans="1:22" x14ac:dyDescent="0.3">
      <c r="A136" s="247"/>
      <c r="B136" s="45" t="s">
        <v>99</v>
      </c>
      <c r="C136" s="93">
        <f>IFERROR(SR_demand_forecast!D132*Settings!$K$65,"-")</f>
        <v>0</v>
      </c>
      <c r="D136" s="93">
        <f>IFERROR(SR_demand_forecast!E132*Settings!$K$65,"-")</f>
        <v>0</v>
      </c>
      <c r="E136" s="93">
        <f>IFERROR(SR_demand_forecast!F132*Settings!$K$65,"-")</f>
        <v>0</v>
      </c>
      <c r="F136" s="93">
        <f>IFERROR(SR_demand_forecast!G132*Settings!$K$65,"-")</f>
        <v>0</v>
      </c>
      <c r="G136" s="93">
        <f>IFERROR(SR_demand_forecast!H132*Settings!$K$65,"-")</f>
        <v>0</v>
      </c>
      <c r="H136" s="93">
        <f>IFERROR(SR_demand_forecast!I132*Settings!$K$65,"-")</f>
        <v>0</v>
      </c>
      <c r="I136" s="93">
        <f>IFERROR(SR_demand_forecast!J132*Settings!$K$65,"-")</f>
        <v>0</v>
      </c>
      <c r="J136" s="93">
        <f>IFERROR(SR_demand_forecast!K132*Settings!$K$65,"-")</f>
        <v>0</v>
      </c>
      <c r="K136" s="93">
        <f>IFERROR(SR_demand_forecast!L132*Settings!$K$65,"-")</f>
        <v>0</v>
      </c>
      <c r="L136" s="93">
        <f>IFERROR(SR_demand_forecast!M132*Settings!$K$65,"-")</f>
        <v>0</v>
      </c>
      <c r="M136" s="93">
        <f>IFERROR(SR_demand_forecast!N132*Settings!$K$65,"-")</f>
        <v>0</v>
      </c>
      <c r="N136" s="93">
        <f>IFERROR(SR_demand_forecast!O132*Settings!$K$65,"-")</f>
        <v>0</v>
      </c>
      <c r="O136" s="93">
        <f>IFERROR(SR_demand_forecast!P132*Settings!$K$65,"-")</f>
        <v>0</v>
      </c>
      <c r="P136" s="93">
        <f>IFERROR(SR_demand_forecast!Q132*Settings!$K$65,"-")</f>
        <v>0</v>
      </c>
      <c r="Q136" s="93">
        <f>IFERROR(SR_demand_forecast!R132*Settings!$K$65,"-")</f>
        <v>0</v>
      </c>
      <c r="R136" s="93">
        <f>IFERROR(SR_demand_forecast!S132*Settings!$K$65,"-")</f>
        <v>0</v>
      </c>
      <c r="S136" s="93">
        <f>IFERROR(SR_demand_forecast!T132*Settings!$K$65,"-")</f>
        <v>0</v>
      </c>
      <c r="T136" s="93">
        <f>IFERROR(SR_demand_forecast!U132*Settings!$K$65,"-")</f>
        <v>0</v>
      </c>
      <c r="U136" s="93">
        <f>IFERROR(SR_demand_forecast!V132*Settings!$K$65,"-")</f>
        <v>0</v>
      </c>
      <c r="V136" s="93">
        <f>IFERROR(SR_demand_forecast!W132*Settings!$K$65,"-")</f>
        <v>0</v>
      </c>
    </row>
    <row r="137" spans="1:22" x14ac:dyDescent="0.3">
      <c r="A137" s="247"/>
      <c r="B137" s="45" t="s">
        <v>59</v>
      </c>
      <c r="C137" s="93">
        <f>IFERROR(SR_demand_forecast!D133*Settings!$K$65,"-")</f>
        <v>7395.380383228814</v>
      </c>
      <c r="D137" s="93">
        <f>IFERROR(SR_demand_forecast!E133*Settings!$K$65,"-")</f>
        <v>8094.5799830977203</v>
      </c>
      <c r="E137" s="93">
        <f>IFERROR(SR_demand_forecast!F133*Settings!$K$65,"-")</f>
        <v>8821.4786440383559</v>
      </c>
      <c r="F137" s="93">
        <f>IFERROR(SR_demand_forecast!G133*Settings!$K$65,"-")</f>
        <v>9576.9046486536445</v>
      </c>
      <c r="G137" s="93">
        <f>IFERROR(SR_demand_forecast!H133*Settings!$K$65,"-")</f>
        <v>10915.905766690899</v>
      </c>
      <c r="H137" s="93">
        <f>IFERROR(SR_demand_forecast!I133*Settings!$K$65,"-")</f>
        <v>11876.5054741597</v>
      </c>
      <c r="I137" s="93">
        <f>IFERROR(SR_demand_forecast!J133*Settings!$K$65,"-")</f>
        <v>12871.162807620574</v>
      </c>
      <c r="J137" s="93">
        <f>IFERROR(SR_demand_forecast!K133*Settings!$K$65,"-")</f>
        <v>13900.855832230216</v>
      </c>
      <c r="K137" s="93">
        <f>IFERROR(SR_demand_forecast!L133*Settings!$K$65,"-")</f>
        <v>14966.588112701202</v>
      </c>
      <c r="L137" s="93">
        <f>IFERROR(SR_demand_forecast!M133*Settings!$K$65,"-")</f>
        <v>16069.389342058133</v>
      </c>
      <c r="M137" s="93">
        <f>IFERROR(SR_demand_forecast!N133*Settings!$K$65,"-")</f>
        <v>16390.777128899295</v>
      </c>
      <c r="N137" s="93">
        <f>IFERROR(SR_demand_forecast!O133*Settings!$K$65,"-")</f>
        <v>16718.59267147728</v>
      </c>
      <c r="O137" s="93">
        <f>IFERROR(SR_demand_forecast!P133*Settings!$K$65,"-")</f>
        <v>17052.964524906827</v>
      </c>
      <c r="P137" s="93">
        <f>IFERROR(SR_demand_forecast!Q133*Settings!$K$65,"-")</f>
        <v>17394.023815404962</v>
      </c>
      <c r="Q137" s="93">
        <f>IFERROR(SR_demand_forecast!R133*Settings!$K$65,"-")</f>
        <v>17741.904291713065</v>
      </c>
      <c r="R137" s="93">
        <f>IFERROR(SR_demand_forecast!S133*Settings!$K$65,"-")</f>
        <v>18096.742377547318</v>
      </c>
      <c r="S137" s="93">
        <f>IFERROR(SR_demand_forecast!T133*Settings!$K$65,"-")</f>
        <v>18458.677225098269</v>
      </c>
      <c r="T137" s="93">
        <f>IFERROR(SR_demand_forecast!U133*Settings!$K$65,"-")</f>
        <v>18827.850769600238</v>
      </c>
      <c r="U137" s="93">
        <f>IFERROR(SR_demand_forecast!V133*Settings!$K$65,"-")</f>
        <v>19204.40778499224</v>
      </c>
      <c r="V137" s="93">
        <f>IFERROR(SR_demand_forecast!W133*Settings!$K$65,"-")</f>
        <v>19588.495940692083</v>
      </c>
    </row>
    <row r="138" spans="1:22" x14ac:dyDescent="0.3">
      <c r="A138" s="247"/>
      <c r="B138" s="45" t="s">
        <v>100</v>
      </c>
      <c r="C138" s="93">
        <f>IFERROR(SR_demand_forecast!D134*Settings!$K$65,"-")</f>
        <v>0</v>
      </c>
      <c r="D138" s="93">
        <f>IFERROR(SR_demand_forecast!E134*Settings!$K$65,"-")</f>
        <v>0</v>
      </c>
      <c r="E138" s="93">
        <f>IFERROR(SR_demand_forecast!F134*Settings!$K$65,"-")</f>
        <v>0</v>
      </c>
      <c r="F138" s="93">
        <f>IFERROR(SR_demand_forecast!G134*Settings!$K$65,"-")</f>
        <v>0</v>
      </c>
      <c r="G138" s="93">
        <f>IFERROR(SR_demand_forecast!H134*Settings!$K$65,"-")</f>
        <v>0</v>
      </c>
      <c r="H138" s="93">
        <f>IFERROR(SR_demand_forecast!I134*Settings!$K$65,"-")</f>
        <v>0</v>
      </c>
      <c r="I138" s="93">
        <f>IFERROR(SR_demand_forecast!J134*Settings!$K$65,"-")</f>
        <v>0</v>
      </c>
      <c r="J138" s="93">
        <f>IFERROR(SR_demand_forecast!K134*Settings!$K$65,"-")</f>
        <v>0</v>
      </c>
      <c r="K138" s="93">
        <f>IFERROR(SR_demand_forecast!L134*Settings!$K$65,"-")</f>
        <v>0</v>
      </c>
      <c r="L138" s="93">
        <f>IFERROR(SR_demand_forecast!M134*Settings!$K$65,"-")</f>
        <v>0</v>
      </c>
      <c r="M138" s="93">
        <f>IFERROR(SR_demand_forecast!N134*Settings!$K$65,"-")</f>
        <v>0</v>
      </c>
      <c r="N138" s="93">
        <f>IFERROR(SR_demand_forecast!O134*Settings!$K$65,"-")</f>
        <v>0</v>
      </c>
      <c r="O138" s="93">
        <f>IFERROR(SR_demand_forecast!P134*Settings!$K$65,"-")</f>
        <v>0</v>
      </c>
      <c r="P138" s="93">
        <f>IFERROR(SR_demand_forecast!Q134*Settings!$K$65,"-")</f>
        <v>0</v>
      </c>
      <c r="Q138" s="93">
        <f>IFERROR(SR_demand_forecast!R134*Settings!$K$65,"-")</f>
        <v>0</v>
      </c>
      <c r="R138" s="93">
        <f>IFERROR(SR_demand_forecast!S134*Settings!$K$65,"-")</f>
        <v>0</v>
      </c>
      <c r="S138" s="93">
        <f>IFERROR(SR_demand_forecast!T134*Settings!$K$65,"-")</f>
        <v>0</v>
      </c>
      <c r="T138" s="93">
        <f>IFERROR(SR_demand_forecast!U134*Settings!$K$65,"-")</f>
        <v>0</v>
      </c>
      <c r="U138" s="93">
        <f>IFERROR(SR_demand_forecast!V134*Settings!$K$65,"-")</f>
        <v>0</v>
      </c>
      <c r="V138" s="93">
        <f>IFERROR(SR_demand_forecast!W134*Settings!$K$65,"-")</f>
        <v>0</v>
      </c>
    </row>
    <row r="139" spans="1:22" x14ac:dyDescent="0.3">
      <c r="A139" s="247"/>
      <c r="B139" s="45" t="s">
        <v>57</v>
      </c>
      <c r="C139" s="93">
        <f>IFERROR(SR_demand_forecast!D135*Settings!$K$65,"-")</f>
        <v>110521.18957085928</v>
      </c>
      <c r="D139" s="93">
        <f>IFERROR(SR_demand_forecast!E135*Settings!$K$65,"-")</f>
        <v>120970.46567574052</v>
      </c>
      <c r="E139" s="93">
        <f>IFERROR(SR_demand_forecast!F135*Settings!$K$65,"-")</f>
        <v>131833.69387246895</v>
      </c>
      <c r="F139" s="93">
        <f>IFERROR(SR_demand_forecast!G135*Settings!$K$65,"-")</f>
        <v>143123.25253427657</v>
      </c>
      <c r="G139" s="93">
        <f>IFERROR(SR_demand_forecast!H135*Settings!$K$65,"-")</f>
        <v>157612.60728003189</v>
      </c>
      <c r="H139" s="93">
        <f>IFERROR(SR_demand_forecast!I135*Settings!$K$65,"-")</f>
        <v>170518.32898404761</v>
      </c>
      <c r="I139" s="93">
        <f>IFERROR(SR_demand_forecast!J135*Settings!$K$65,"-")</f>
        <v>183904.02752896553</v>
      </c>
      <c r="J139" s="93">
        <f>IFERROR(SR_demand_forecast!K135*Settings!$K$65,"-")</f>
        <v>197783.73969973999</v>
      </c>
      <c r="K139" s="93">
        <f>IFERROR(SR_demand_forecast!L135*Settings!$K$65,"-")</f>
        <v>212171.87176198745</v>
      </c>
      <c r="L139" s="93">
        <f>IFERROR(SR_demand_forecast!M135*Settings!$K$65,"-")</f>
        <v>227083.20862649841</v>
      </c>
      <c r="M139" s="93">
        <f>IFERROR(SR_demand_forecast!N135*Settings!$K$65,"-")</f>
        <v>230285.22201635133</v>
      </c>
      <c r="N139" s="93">
        <f>IFERROR(SR_demand_forecast!O135*Settings!$K$65,"-")</f>
        <v>233551.27567400123</v>
      </c>
      <c r="O139" s="93">
        <f>IFERROR(SR_demand_forecast!P135*Settings!$K$65,"-")</f>
        <v>236882.65040480418</v>
      </c>
      <c r="P139" s="93">
        <f>IFERROR(SR_demand_forecast!Q135*Settings!$K$65,"-")</f>
        <v>240280.65263022314</v>
      </c>
      <c r="Q139" s="93">
        <f>IFERROR(SR_demand_forecast!R135*Settings!$K$65,"-")</f>
        <v>243746.61490015057</v>
      </c>
      <c r="R139" s="93">
        <f>IFERROR(SR_demand_forecast!S135*Settings!$K$65,"-")</f>
        <v>247281.89641547645</v>
      </c>
      <c r="S139" s="93">
        <f>IFERROR(SR_demand_forecast!T135*Settings!$K$65,"-")</f>
        <v>250887.88356110893</v>
      </c>
      <c r="T139" s="93">
        <f>IFERROR(SR_demand_forecast!U135*Settings!$K$65,"-")</f>
        <v>254565.99044965405</v>
      </c>
      <c r="U139" s="93">
        <f>IFERROR(SR_demand_forecast!V135*Settings!$K$65,"-")</f>
        <v>258317.65947596999</v>
      </c>
      <c r="V139" s="93">
        <f>IFERROR(SR_demand_forecast!W135*Settings!$K$65,"-")</f>
        <v>262144.36188281234</v>
      </c>
    </row>
    <row r="140" spans="1:22" x14ac:dyDescent="0.3">
      <c r="A140" s="247"/>
      <c r="B140" s="45" t="s">
        <v>60</v>
      </c>
      <c r="C140" s="93">
        <f>IFERROR(SR_demand_forecast!D136*Settings!$K$65,"-")</f>
        <v>1625506.2141794879</v>
      </c>
      <c r="D140" s="93">
        <f>IFERROR(SR_demand_forecast!E136*Settings!$K$65,"-")</f>
        <v>1789041.9908787578</v>
      </c>
      <c r="E140" s="93">
        <f>IFERROR(SR_demand_forecast!F136*Settings!$K$65,"-")</f>
        <v>1958863.0582728544</v>
      </c>
      <c r="F140" s="93">
        <f>IFERROR(SR_demand_forecast!G136*Settings!$K$65,"-")</f>
        <v>2135155.413678892</v>
      </c>
      <c r="G140" s="93">
        <f>IFERROR(SR_demand_forecast!H136*Settings!$K$65,"-")</f>
        <v>2318109.9801903912</v>
      </c>
      <c r="H140" s="93">
        <f>IFERROR(SR_demand_forecast!I136*Settings!$K$65,"-")</f>
        <v>2559190.605787707</v>
      </c>
      <c r="I140" s="93">
        <f>IFERROR(SR_demand_forecast!J136*Settings!$K$65,"-")</f>
        <v>2766939.5933347098</v>
      </c>
      <c r="J140" s="93">
        <f>IFERROR(SR_demand_forecast!K136*Settings!$K$65,"-")</f>
        <v>2982171.8951975419</v>
      </c>
      <c r="K140" s="93">
        <f>IFERROR(SR_demand_forecast!L136*Settings!$K$65,"-")</f>
        <v>3205103.7443538182</v>
      </c>
      <c r="L140" s="93">
        <f>IFERROR(SR_demand_forecast!M136*Settings!$K$65,"-")</f>
        <v>3435957.0297745303</v>
      </c>
      <c r="M140" s="93">
        <f>IFERROR(SR_demand_forecast!N136*Settings!$K$65,"-")</f>
        <v>3494824.6175568122</v>
      </c>
      <c r="N140" s="93">
        <f>IFERROR(SR_demand_forecast!O136*Settings!$K$65,"-")</f>
        <v>3554869.5570947388</v>
      </c>
      <c r="O140" s="93">
        <f>IFERROR(SR_demand_forecast!P136*Settings!$K$65,"-")</f>
        <v>3616115.3954234249</v>
      </c>
      <c r="P140" s="93">
        <f>IFERROR(SR_demand_forecast!Q136*Settings!$K$65,"-")</f>
        <v>3678586.1505186846</v>
      </c>
      <c r="Q140" s="93">
        <f>IFERROR(SR_demand_forecast!R136*Settings!$K$65,"-")</f>
        <v>3742306.3207158493</v>
      </c>
      <c r="R140" s="93">
        <f>IFERROR(SR_demand_forecast!S136*Settings!$K$65,"-")</f>
        <v>3807300.8943169564</v>
      </c>
      <c r="S140" s="93">
        <f>IFERROR(SR_demand_forecast!T136*Settings!$K$65,"-")</f>
        <v>3873595.359390087</v>
      </c>
      <c r="T140" s="93">
        <f>IFERROR(SR_demand_forecast!U136*Settings!$K$65,"-")</f>
        <v>3941215.7137646796</v>
      </c>
      <c r="U140" s="93">
        <f>IFERROR(SR_demand_forecast!V136*Settings!$K$65,"-")</f>
        <v>4010188.4752267646</v>
      </c>
      <c r="V140" s="93">
        <f>IFERROR(SR_demand_forecast!W136*Settings!$K$65,"-")</f>
        <v>4080540.6919180905</v>
      </c>
    </row>
    <row r="141" spans="1:22" x14ac:dyDescent="0.3">
      <c r="A141" s="247"/>
      <c r="B141" s="45" t="s">
        <v>103</v>
      </c>
      <c r="C141" s="154">
        <f t="shared" ref="C141:V141" si="7">SUM(C133:C140)</f>
        <v>26411835.404623568</v>
      </c>
      <c r="D141" s="154">
        <f t="shared" si="7"/>
        <v>27505884.83783602</v>
      </c>
      <c r="E141" s="154">
        <f t="shared" si="7"/>
        <v>30707917.609282173</v>
      </c>
      <c r="F141" s="154">
        <f t="shared" si="7"/>
        <v>33082436.753688674</v>
      </c>
      <c r="G141" s="154">
        <f t="shared" si="7"/>
        <v>36190740.067376316</v>
      </c>
      <c r="H141" s="154">
        <f t="shared" si="7"/>
        <v>39082826.952904105</v>
      </c>
      <c r="I141" s="154">
        <f t="shared" si="7"/>
        <v>42157144.465851262</v>
      </c>
      <c r="J141" s="154">
        <f t="shared" si="7"/>
        <v>45316112.061327174</v>
      </c>
      <c r="K141" s="154">
        <f t="shared" si="7"/>
        <v>48332233.444153614</v>
      </c>
      <c r="L141" s="154">
        <f t="shared" si="7"/>
        <v>51454170.061528414</v>
      </c>
      <c r="M141" s="154">
        <f t="shared" si="7"/>
        <v>54730173.766675703</v>
      </c>
      <c r="N141" s="154">
        <f t="shared" si="7"/>
        <v>55693479.574819311</v>
      </c>
      <c r="O141" s="154">
        <f t="shared" si="7"/>
        <v>56676051.499125794</v>
      </c>
      <c r="P141" s="154">
        <f t="shared" si="7"/>
        <v>57678274.861918412</v>
      </c>
      <c r="Q141" s="154">
        <f t="shared" si="7"/>
        <v>58700542.691966876</v>
      </c>
      <c r="R141" s="154">
        <f t="shared" si="7"/>
        <v>59743255.878616303</v>
      </c>
      <c r="S141" s="154">
        <f t="shared" si="7"/>
        <v>60806823.32899873</v>
      </c>
      <c r="T141" s="154">
        <f t="shared" si="7"/>
        <v>61891662.1283888</v>
      </c>
      <c r="U141" s="154">
        <f t="shared" si="7"/>
        <v>62998197.703766674</v>
      </c>
      <c r="V141" s="154">
        <f t="shared" si="7"/>
        <v>64126863.990652107</v>
      </c>
    </row>
    <row r="142" spans="1:22" x14ac:dyDescent="0.3">
      <c r="A142" s="247"/>
    </row>
    <row r="143" spans="1:22" x14ac:dyDescent="0.3">
      <c r="A143" s="247"/>
    </row>
    <row r="144" spans="1:22" x14ac:dyDescent="0.3">
      <c r="A144" s="247"/>
    </row>
    <row r="145" spans="1:22" x14ac:dyDescent="0.3">
      <c r="A145" s="247"/>
    </row>
    <row r="146" spans="1:22" x14ac:dyDescent="0.3">
      <c r="A146" s="247"/>
    </row>
    <row r="147" spans="1:22" x14ac:dyDescent="0.3">
      <c r="A147" s="247"/>
    </row>
    <row r="148" spans="1:22" x14ac:dyDescent="0.3">
      <c r="A148" s="247"/>
    </row>
    <row r="149" spans="1:22" x14ac:dyDescent="0.3">
      <c r="A149" s="247"/>
      <c r="B149" t="s">
        <v>226</v>
      </c>
      <c r="L149" s="32"/>
      <c r="M149" s="32"/>
    </row>
    <row r="150" spans="1:22" x14ac:dyDescent="0.3">
      <c r="A150" s="247"/>
      <c r="B150" s="91" t="s">
        <v>101</v>
      </c>
      <c r="C150" s="91">
        <v>2021</v>
      </c>
      <c r="D150" s="92">
        <v>2022</v>
      </c>
      <c r="E150" s="91">
        <v>2023</v>
      </c>
      <c r="F150" s="92">
        <v>2024</v>
      </c>
      <c r="G150" s="91">
        <v>2025</v>
      </c>
      <c r="H150" s="92">
        <v>2026</v>
      </c>
      <c r="I150" s="91">
        <v>2027</v>
      </c>
      <c r="J150" s="92">
        <v>2028</v>
      </c>
      <c r="K150" s="91">
        <v>2029</v>
      </c>
      <c r="L150" s="92">
        <v>2030</v>
      </c>
      <c r="M150" s="91">
        <v>2031</v>
      </c>
      <c r="N150" s="92">
        <v>2032</v>
      </c>
      <c r="O150" s="91">
        <v>2033</v>
      </c>
      <c r="P150" s="92">
        <v>2034</v>
      </c>
      <c r="Q150" s="91">
        <v>2035</v>
      </c>
      <c r="R150" s="92">
        <v>2036</v>
      </c>
      <c r="S150" s="91">
        <v>2037</v>
      </c>
      <c r="T150" s="92">
        <v>2038</v>
      </c>
      <c r="U150" s="91">
        <v>2039</v>
      </c>
      <c r="V150" s="92">
        <v>2040</v>
      </c>
    </row>
    <row r="151" spans="1:22" x14ac:dyDescent="0.3">
      <c r="A151" s="247"/>
      <c r="B151" s="45" t="s">
        <v>58</v>
      </c>
      <c r="C151" s="93">
        <f>IFERROR(SR_demand_forecast!D202*Settings!$K$65,"-")</f>
        <v>7715013.2346396958</v>
      </c>
      <c r="D151" s="93">
        <f>IFERROR(SR_demand_forecast!E202*Settings!$K$65,"-")</f>
        <v>8761571.5516864713</v>
      </c>
      <c r="E151" s="93">
        <f>IFERROR(SR_demand_forecast!F202*Settings!$K$65,"-")</f>
        <v>9849589.6789854858</v>
      </c>
      <c r="F151" s="93">
        <f>IFERROR(SR_demand_forecast!G202*Settings!$K$65,"-")</f>
        <v>10980307.385620005</v>
      </c>
      <c r="G151" s="93">
        <f>IFERROR(SR_demand_forecast!H202*Settings!$K$65,"-")</f>
        <v>12154997.447512537</v>
      </c>
      <c r="H151" s="93">
        <f>IFERROR(SR_demand_forecast!I202*Settings!$K$65,"-")</f>
        <v>13374966.471790746</v>
      </c>
      <c r="I151" s="93">
        <f>IFERROR(SR_demand_forecast!J202*Settings!$K$65,"-")</f>
        <v>14641555.740925299</v>
      </c>
      <c r="J151" s="93">
        <f>IFERROR(SR_demand_forecast!K202*Settings!$K$65,"-")</f>
        <v>15956142.077100735</v>
      </c>
      <c r="K151" s="93">
        <f>IFERROR(SR_demand_forecast!L202*Settings!$K$65,"-")</f>
        <v>17320138.727291051</v>
      </c>
      <c r="L151" s="93">
        <f>IFERROR(SR_demand_forecast!M202*Settings!$K$65,"-")</f>
        <v>18734996.269522354</v>
      </c>
      <c r="M151" s="93">
        <f>IFERROR(SR_demand_forecast!N202*Settings!$K$65,"-")</f>
        <v>21387283.558611084</v>
      </c>
      <c r="N151" s="93">
        <f>IFERROR(SR_demand_forecast!O202*Settings!$K$65,"-")</f>
        <v>21714398.622374959</v>
      </c>
      <c r="O151" s="93">
        <f>IFERROR(SR_demand_forecast!P202*Settings!$K$65,"-")</f>
        <v>22048055.987414118</v>
      </c>
      <c r="P151" s="93">
        <f>IFERROR(SR_demand_forecast!Q202*Settings!$K$65,"-")</f>
        <v>22388386.499754056</v>
      </c>
      <c r="Q151" s="93">
        <f>IFERROR(SR_demand_forecast!R202*Settings!$K$65,"-")</f>
        <v>22735523.622340795</v>
      </c>
      <c r="R151" s="93">
        <f>IFERROR(SR_demand_forecast!S202*Settings!$K$65,"-")</f>
        <v>23089603.48737926</v>
      </c>
      <c r="S151" s="93">
        <f>IFERROR(SR_demand_forecast!T202*Settings!$K$65,"-")</f>
        <v>23450764.949718509</v>
      </c>
      <c r="T151" s="93">
        <f>IFERROR(SR_demand_forecast!U202*Settings!$K$65,"-")</f>
        <v>23819149.641304538</v>
      </c>
      <c r="U151" s="93">
        <f>IFERROR(SR_demand_forecast!V202*Settings!$K$65,"-")</f>
        <v>24194902.026722278</v>
      </c>
      <c r="V151" s="93">
        <f>IFERROR(SR_demand_forecast!W202*Settings!$K$65,"-")</f>
        <v>24578169.459848382</v>
      </c>
    </row>
    <row r="152" spans="1:22" x14ac:dyDescent="0.3">
      <c r="A152" s="247"/>
      <c r="B152" s="45" t="s">
        <v>56</v>
      </c>
      <c r="C152" s="93">
        <f>IFERROR(SR_demand_forecast!D203*Settings!$K$65,"-")</f>
        <v>18118227.488694128</v>
      </c>
      <c r="D152" s="93">
        <f>IFERROR(SR_demand_forecast!E203*Settings!$K$65,"-")</f>
        <v>19310149.887257289</v>
      </c>
      <c r="E152" s="93">
        <f>IFERROR(SR_demand_forecast!F203*Settings!$K$65,"-")</f>
        <v>22574030.721989416</v>
      </c>
      <c r="F152" s="93">
        <f>IFERROR(SR_demand_forecast!G203*Settings!$K$65,"-")</f>
        <v>25051814.584807459</v>
      </c>
      <c r="G152" s="93">
        <f>IFERROR(SR_demand_forecast!H203*Settings!$K$65,"-")</f>
        <v>28264331.381541561</v>
      </c>
      <c r="H152" s="93">
        <f>IFERROR(SR_demand_forecast!I203*Settings!$K$65,"-")</f>
        <v>31216201.205474146</v>
      </c>
      <c r="I152" s="93">
        <f>IFERROR(SR_demand_forecast!J203*Settings!$K$65,"-")</f>
        <v>34395200.881038867</v>
      </c>
      <c r="J152" s="93">
        <f>IFERROR(SR_demand_forecast!K203*Settings!$K$65,"-")</f>
        <v>37663277.268999897</v>
      </c>
      <c r="K152" s="93">
        <f>IFERROR(SR_demand_forecast!L203*Settings!$K$65,"-")</f>
        <v>40793069.266508639</v>
      </c>
      <c r="L152" s="93">
        <f>IFERROR(SR_demand_forecast!M203*Settings!$K$65,"-")</f>
        <v>44033377.150133818</v>
      </c>
      <c r="M152" s="93">
        <f>IFERROR(SR_demand_forecast!N203*Settings!$K$65,"-")</f>
        <v>44894568.836950824</v>
      </c>
      <c r="N152" s="93">
        <f>IFERROR(SR_demand_forecast!O203*Settings!$K$65,"-")</f>
        <v>45772984.357504159</v>
      </c>
      <c r="O152" s="93">
        <f>IFERROR(SR_demand_forecast!P203*Settings!$K$65,"-")</f>
        <v>46668968.188468575</v>
      </c>
      <c r="P152" s="93">
        <f>IFERROR(SR_demand_forecast!Q203*Settings!$K$65,"-")</f>
        <v>47582871.696052268</v>
      </c>
      <c r="Q152" s="93">
        <f>IFERROR(SR_demand_forecast!R203*Settings!$K$65,"-")</f>
        <v>48515053.273787647</v>
      </c>
      <c r="R152" s="93">
        <f>IFERROR(SR_demand_forecast!S203*Settings!$K$65,"-")</f>
        <v>49465878.48307772</v>
      </c>
      <c r="S152" s="93">
        <f>IFERROR(SR_demand_forecast!T203*Settings!$K$65,"-")</f>
        <v>50435720.19655361</v>
      </c>
      <c r="T152" s="93">
        <f>IFERROR(SR_demand_forecast!U203*Settings!$K$65,"-")</f>
        <v>51424958.744299009</v>
      </c>
      <c r="U152" s="93">
        <f>IFERROR(SR_demand_forecast!V203*Settings!$K$65,"-")</f>
        <v>52433982.062999316</v>
      </c>
      <c r="V152" s="93">
        <f>IFERROR(SR_demand_forecast!W203*Settings!$K$65,"-")</f>
        <v>53463185.848073624</v>
      </c>
    </row>
    <row r="153" spans="1:22" x14ac:dyDescent="0.3">
      <c r="A153" s="247"/>
      <c r="B153" s="45" t="s">
        <v>55</v>
      </c>
      <c r="C153" s="93">
        <f>IFERROR(SR_demand_forecast!D204*Settings!$K$65,"-")</f>
        <v>131166.14416889043</v>
      </c>
      <c r="D153" s="93">
        <f>IFERROR(SR_demand_forecast!E204*Settings!$K$65,"-")</f>
        <v>159884.62626060538</v>
      </c>
      <c r="E153" s="93">
        <f>IFERROR(SR_demand_forecast!F204*Settings!$K$65,"-")</f>
        <v>229836.22129400188</v>
      </c>
      <c r="F153" s="93">
        <f>IFERROR(SR_demand_forecast!G204*Settings!$K$65,"-")</f>
        <v>263737.0639348671</v>
      </c>
      <c r="G153" s="93">
        <f>IFERROR(SR_demand_forecast!H204*Settings!$K$65,"-")</f>
        <v>298902.00579284941</v>
      </c>
      <c r="H153" s="93">
        <f>IFERROR(SR_demand_forecast!I204*Settings!$K$65,"-")</f>
        <v>335368.05049957708</v>
      </c>
      <c r="I153" s="93">
        <f>IFERROR(SR_demand_forecast!J204*Settings!$K$65,"-")</f>
        <v>373173.17619225662</v>
      </c>
      <c r="J153" s="93">
        <f>IFERROR(SR_demand_forecast!K204*Settings!$K$65,"-")</f>
        <v>412356.35969244345</v>
      </c>
      <c r="K153" s="93">
        <f>IFERROR(SR_demand_forecast!L204*Settings!$K$65,"-")</f>
        <v>452957.60126216098</v>
      </c>
      <c r="L153" s="93">
        <f>IFERROR(SR_demand_forecast!M204*Settings!$K$65,"-")</f>
        <v>495017.94995079038</v>
      </c>
      <c r="M153" s="93">
        <f>IFERROR(SR_demand_forecast!N204*Settings!$K$65,"-")</f>
        <v>504918.30894980615</v>
      </c>
      <c r="N153" s="93">
        <f>IFERROR(SR_demand_forecast!O204*Settings!$K$65,"-")</f>
        <v>515016.67512880213</v>
      </c>
      <c r="O153" s="93">
        <f>IFERROR(SR_demand_forecast!P204*Settings!$K$65,"-")</f>
        <v>525317.0086313783</v>
      </c>
      <c r="P153" s="93">
        <f>IFERROR(SR_demand_forecast!Q204*Settings!$K$65,"-")</f>
        <v>535823.34880400589</v>
      </c>
      <c r="Q153" s="93">
        <f>IFERROR(SR_demand_forecast!R204*Settings!$K$65,"-")</f>
        <v>546539.81578008609</v>
      </c>
      <c r="R153" s="93">
        <f>IFERROR(SR_demand_forecast!S204*Settings!$K$65,"-")</f>
        <v>557470.61209568765</v>
      </c>
      <c r="S153" s="93">
        <f>IFERROR(SR_demand_forecast!T204*Settings!$K$65,"-")</f>
        <v>568620.02433760138</v>
      </c>
      <c r="T153" s="93">
        <f>IFERROR(SR_demand_forecast!U204*Settings!$K$65,"-")</f>
        <v>579992.42482435354</v>
      </c>
      <c r="U153" s="93">
        <f>IFERROR(SR_demand_forecast!V204*Settings!$K$65,"-")</f>
        <v>591592.27332084056</v>
      </c>
      <c r="V153" s="93">
        <f>IFERROR(SR_demand_forecast!W204*Settings!$K$65,"-")</f>
        <v>603424.11878725735</v>
      </c>
    </row>
    <row r="154" spans="1:22" x14ac:dyDescent="0.3">
      <c r="A154" s="247"/>
      <c r="B154" s="45" t="s">
        <v>99</v>
      </c>
      <c r="C154" s="93">
        <f>IFERROR(SR_demand_forecast!D205*Settings!$K$65,"-")</f>
        <v>0</v>
      </c>
      <c r="D154" s="93">
        <f>IFERROR(SR_demand_forecast!E205*Settings!$K$65,"-")</f>
        <v>0</v>
      </c>
      <c r="E154" s="93">
        <f>IFERROR(SR_demand_forecast!F205*Settings!$K$65,"-")</f>
        <v>0</v>
      </c>
      <c r="F154" s="93">
        <f>IFERROR(SR_demand_forecast!G205*Settings!$K$65,"-")</f>
        <v>0</v>
      </c>
      <c r="G154" s="93">
        <f>IFERROR(SR_demand_forecast!H205*Settings!$K$65,"-")</f>
        <v>0</v>
      </c>
      <c r="H154" s="93">
        <f>IFERROR(SR_demand_forecast!I205*Settings!$K$65,"-")</f>
        <v>0</v>
      </c>
      <c r="I154" s="93">
        <f>IFERROR(SR_demand_forecast!J205*Settings!$K$65,"-")</f>
        <v>0</v>
      </c>
      <c r="J154" s="93">
        <f>IFERROR(SR_demand_forecast!K205*Settings!$K$65,"-")</f>
        <v>0</v>
      </c>
      <c r="K154" s="93">
        <f>IFERROR(SR_demand_forecast!L205*Settings!$K$65,"-")</f>
        <v>0</v>
      </c>
      <c r="L154" s="93">
        <f>IFERROR(SR_demand_forecast!M205*Settings!$K$65,"-")</f>
        <v>0</v>
      </c>
      <c r="M154" s="93">
        <f>IFERROR(SR_demand_forecast!N205*Settings!$K$65,"-")</f>
        <v>0</v>
      </c>
      <c r="N154" s="93">
        <f>IFERROR(SR_demand_forecast!O205*Settings!$K$65,"-")</f>
        <v>0</v>
      </c>
      <c r="O154" s="93">
        <f>IFERROR(SR_demand_forecast!P205*Settings!$K$65,"-")</f>
        <v>0</v>
      </c>
      <c r="P154" s="93">
        <f>IFERROR(SR_demand_forecast!Q205*Settings!$K$65,"-")</f>
        <v>0</v>
      </c>
      <c r="Q154" s="93">
        <f>IFERROR(SR_demand_forecast!R205*Settings!$K$65,"-")</f>
        <v>0</v>
      </c>
      <c r="R154" s="93">
        <f>IFERROR(SR_demand_forecast!S205*Settings!$K$65,"-")</f>
        <v>0</v>
      </c>
      <c r="S154" s="93">
        <f>IFERROR(SR_demand_forecast!T205*Settings!$K$65,"-")</f>
        <v>0</v>
      </c>
      <c r="T154" s="93">
        <f>IFERROR(SR_demand_forecast!U205*Settings!$K$65,"-")</f>
        <v>0</v>
      </c>
      <c r="U154" s="93">
        <f>IFERROR(SR_demand_forecast!V205*Settings!$K$65,"-")</f>
        <v>0</v>
      </c>
      <c r="V154" s="93">
        <f>IFERROR(SR_demand_forecast!W205*Settings!$K$65,"-")</f>
        <v>0</v>
      </c>
    </row>
    <row r="155" spans="1:22" x14ac:dyDescent="0.3">
      <c r="A155" s="247"/>
      <c r="B155" s="45" t="s">
        <v>59</v>
      </c>
      <c r="C155" s="93">
        <f>IFERROR(SR_demand_forecast!D206*Settings!$K$65,"-")</f>
        <v>7395.380383228814</v>
      </c>
      <c r="D155" s="93">
        <f>IFERROR(SR_demand_forecast!E206*Settings!$K$65,"-")</f>
        <v>8094.5799830977203</v>
      </c>
      <c r="E155" s="93">
        <f>IFERROR(SR_demand_forecast!F206*Settings!$K$65,"-")</f>
        <v>8821.4786440383559</v>
      </c>
      <c r="F155" s="93">
        <f>IFERROR(SR_demand_forecast!G206*Settings!$K$65,"-")</f>
        <v>9576.9046486536445</v>
      </c>
      <c r="G155" s="93">
        <f>IFERROR(SR_demand_forecast!H206*Settings!$K$65,"-")</f>
        <v>10915.905766690899</v>
      </c>
      <c r="H155" s="93">
        <f>IFERROR(SR_demand_forecast!I206*Settings!$K$65,"-")</f>
        <v>11876.5054741597</v>
      </c>
      <c r="I155" s="93">
        <f>IFERROR(SR_demand_forecast!J206*Settings!$K$65,"-")</f>
        <v>12871.162807620574</v>
      </c>
      <c r="J155" s="93">
        <f>IFERROR(SR_demand_forecast!K206*Settings!$K$65,"-")</f>
        <v>13900.855832230216</v>
      </c>
      <c r="K155" s="93">
        <f>IFERROR(SR_demand_forecast!L206*Settings!$K$65,"-")</f>
        <v>14966.588112701202</v>
      </c>
      <c r="L155" s="93">
        <f>IFERROR(SR_demand_forecast!M206*Settings!$K$65,"-")</f>
        <v>16069.389342058133</v>
      </c>
      <c r="M155" s="93">
        <f>IFERROR(SR_demand_forecast!N206*Settings!$K$65,"-")</f>
        <v>16390.777128899295</v>
      </c>
      <c r="N155" s="93">
        <f>IFERROR(SR_demand_forecast!O206*Settings!$K$65,"-")</f>
        <v>16718.59267147728</v>
      </c>
      <c r="O155" s="93">
        <f>IFERROR(SR_demand_forecast!P206*Settings!$K$65,"-")</f>
        <v>17052.964524906827</v>
      </c>
      <c r="P155" s="93">
        <f>IFERROR(SR_demand_forecast!Q206*Settings!$K$65,"-")</f>
        <v>17394.023815404962</v>
      </c>
      <c r="Q155" s="93">
        <f>IFERROR(SR_demand_forecast!R206*Settings!$K$65,"-")</f>
        <v>17741.904291713065</v>
      </c>
      <c r="R155" s="93">
        <f>IFERROR(SR_demand_forecast!S206*Settings!$K$65,"-")</f>
        <v>18096.742377547318</v>
      </c>
      <c r="S155" s="93">
        <f>IFERROR(SR_demand_forecast!T206*Settings!$K$65,"-")</f>
        <v>18458.677225098269</v>
      </c>
      <c r="T155" s="93">
        <f>IFERROR(SR_demand_forecast!U206*Settings!$K$65,"-")</f>
        <v>18827.850769600238</v>
      </c>
      <c r="U155" s="93">
        <f>IFERROR(SR_demand_forecast!V206*Settings!$K$65,"-")</f>
        <v>19204.40778499224</v>
      </c>
      <c r="V155" s="93">
        <f>IFERROR(SR_demand_forecast!W206*Settings!$K$65,"-")</f>
        <v>19588.495940692083</v>
      </c>
    </row>
    <row r="156" spans="1:22" x14ac:dyDescent="0.3">
      <c r="A156" s="247"/>
      <c r="B156" s="45" t="s">
        <v>100</v>
      </c>
      <c r="C156" s="93">
        <f>IFERROR(SR_demand_forecast!D207*Settings!$K$65,"-")</f>
        <v>0</v>
      </c>
      <c r="D156" s="93">
        <f>IFERROR(SR_demand_forecast!E207*Settings!$K$65,"-")</f>
        <v>0</v>
      </c>
      <c r="E156" s="93">
        <f>IFERROR(SR_demand_forecast!F207*Settings!$K$65,"-")</f>
        <v>0</v>
      </c>
      <c r="F156" s="93">
        <f>IFERROR(SR_demand_forecast!G207*Settings!$K$65,"-")</f>
        <v>0</v>
      </c>
      <c r="G156" s="93">
        <f>IFERROR(SR_demand_forecast!H207*Settings!$K$65,"-")</f>
        <v>0</v>
      </c>
      <c r="H156" s="93">
        <f>IFERROR(SR_demand_forecast!I207*Settings!$K$65,"-")</f>
        <v>0</v>
      </c>
      <c r="I156" s="93">
        <f>IFERROR(SR_demand_forecast!J207*Settings!$K$65,"-")</f>
        <v>0</v>
      </c>
      <c r="J156" s="93">
        <f>IFERROR(SR_demand_forecast!K207*Settings!$K$65,"-")</f>
        <v>0</v>
      </c>
      <c r="K156" s="93">
        <f>IFERROR(SR_demand_forecast!L207*Settings!$K$65,"-")</f>
        <v>0</v>
      </c>
      <c r="L156" s="93">
        <f>IFERROR(SR_demand_forecast!M207*Settings!$K$65,"-")</f>
        <v>0</v>
      </c>
      <c r="M156" s="93">
        <f>IFERROR(SR_demand_forecast!N207*Settings!$K$65,"-")</f>
        <v>0</v>
      </c>
      <c r="N156" s="93">
        <f>IFERROR(SR_demand_forecast!O207*Settings!$K$65,"-")</f>
        <v>0</v>
      </c>
      <c r="O156" s="93">
        <f>IFERROR(SR_demand_forecast!P207*Settings!$K$65,"-")</f>
        <v>0</v>
      </c>
      <c r="P156" s="93">
        <f>IFERROR(SR_demand_forecast!Q207*Settings!$K$65,"-")</f>
        <v>0</v>
      </c>
      <c r="Q156" s="93">
        <f>IFERROR(SR_demand_forecast!R207*Settings!$K$65,"-")</f>
        <v>0</v>
      </c>
      <c r="R156" s="93">
        <f>IFERROR(SR_demand_forecast!S207*Settings!$K$65,"-")</f>
        <v>0</v>
      </c>
      <c r="S156" s="93">
        <f>IFERROR(SR_demand_forecast!T207*Settings!$K$65,"-")</f>
        <v>0</v>
      </c>
      <c r="T156" s="93">
        <f>IFERROR(SR_demand_forecast!U207*Settings!$K$65,"-")</f>
        <v>0</v>
      </c>
      <c r="U156" s="93">
        <f>IFERROR(SR_demand_forecast!V207*Settings!$K$65,"-")</f>
        <v>0</v>
      </c>
      <c r="V156" s="93">
        <f>IFERROR(SR_demand_forecast!W207*Settings!$K$65,"-")</f>
        <v>0</v>
      </c>
    </row>
    <row r="157" spans="1:22" x14ac:dyDescent="0.3">
      <c r="A157" s="247"/>
      <c r="B157" s="45" t="s">
        <v>57</v>
      </c>
      <c r="C157" s="93">
        <f>IFERROR(SR_demand_forecast!D208*Settings!$K$65,"-")</f>
        <v>117219.44348424469</v>
      </c>
      <c r="D157" s="93">
        <f>IFERROR(SR_demand_forecast!E208*Settings!$K$65,"-")</f>
        <v>134634.90365904677</v>
      </c>
      <c r="E157" s="93">
        <f>IFERROR(SR_demand_forecast!F208*Settings!$K$65,"-")</f>
        <v>152740.28398692753</v>
      </c>
      <c r="F157" s="93">
        <f>IFERROR(SR_demand_forecast!G208*Settings!$K$65,"-")</f>
        <v>171556.2150899402</v>
      </c>
      <c r="G157" s="93">
        <f>IFERROR(SR_demand_forecast!H208*Settings!$K$65,"-")</f>
        <v>193864.63453850301</v>
      </c>
      <c r="H157" s="93">
        <f>IFERROR(SR_demand_forecast!I208*Settings!$K$65,"-")</f>
        <v>214890.81034841627</v>
      </c>
      <c r="I157" s="93">
        <f>IFERROR(SR_demand_forecast!J208*Settings!$K$65,"-")</f>
        <v>236707.28035256418</v>
      </c>
      <c r="J157" s="93">
        <f>IFERROR(SR_demand_forecast!K208*Settings!$K$65,"-")</f>
        <v>259337.24584839217</v>
      </c>
      <c r="K157" s="93">
        <f>IFERROR(SR_demand_forecast!L208*Settings!$K$65,"-")</f>
        <v>282804.52006756578</v>
      </c>
      <c r="L157" s="93">
        <f>IFERROR(SR_demand_forecast!M208*Settings!$K$65,"-")</f>
        <v>307133.5433728206</v>
      </c>
      <c r="M157" s="93">
        <f>IFERROR(SR_demand_forecast!N208*Settings!$K$65,"-")</f>
        <v>311936.56345759996</v>
      </c>
      <c r="N157" s="93">
        <f>IFERROR(SR_demand_forecast!O208*Settings!$K$65,"-")</f>
        <v>316835.64394407481</v>
      </c>
      <c r="O157" s="93">
        <f>IFERROR(SR_demand_forecast!P208*Settings!$K$65,"-")</f>
        <v>321832.70604027924</v>
      </c>
      <c r="P157" s="93">
        <f>IFERROR(SR_demand_forecast!Q208*Settings!$K$65,"-")</f>
        <v>326929.7093784078</v>
      </c>
      <c r="Q157" s="93">
        <f>IFERROR(SR_demand_forecast!R208*Settings!$K$65,"-")</f>
        <v>332128.65278329886</v>
      </c>
      <c r="R157" s="93">
        <f>IFERROR(SR_demand_forecast!S208*Settings!$K$65,"-")</f>
        <v>337431.57505628769</v>
      </c>
      <c r="S157" s="93">
        <f>IFERROR(SR_demand_forecast!T208*Settings!$K$65,"-")</f>
        <v>342840.55577473639</v>
      </c>
      <c r="T157" s="93">
        <f>IFERROR(SR_demand_forecast!U208*Settings!$K$65,"-")</f>
        <v>348357.71610755409</v>
      </c>
      <c r="U157" s="93">
        <f>IFERROR(SR_demand_forecast!V208*Settings!$K$65,"-")</f>
        <v>353985.21964702808</v>
      </c>
      <c r="V157" s="93">
        <f>IFERROR(SR_demand_forecast!W208*Settings!$K$65,"-")</f>
        <v>359725.27325729153</v>
      </c>
    </row>
    <row r="158" spans="1:22" x14ac:dyDescent="0.3">
      <c r="A158" s="247"/>
      <c r="B158" s="45" t="s">
        <v>60</v>
      </c>
      <c r="C158" s="93">
        <f>IFERROR(SR_demand_forecast!D209*Settings!$K$65,"-")</f>
        <v>1724021.742311578</v>
      </c>
      <c r="D158" s="93">
        <f>IFERROR(SR_demand_forecast!E209*Settings!$K$65,"-")</f>
        <v>1990013.6682682217</v>
      </c>
      <c r="E158" s="93">
        <f>IFERROR(SR_demand_forecast!F209*Settings!$K$65,"-")</f>
        <v>2266349.7246787343</v>
      </c>
      <c r="F158" s="93">
        <f>IFERROR(SR_demand_forecast!G209*Settings!$K$65,"-")</f>
        <v>2553337.2799908887</v>
      </c>
      <c r="G158" s="93">
        <f>IFERROR(SR_demand_forecast!H209*Settings!$K$65,"-")</f>
        <v>2851291.8597381865</v>
      </c>
      <c r="H158" s="93">
        <f>IFERROR(SR_demand_forecast!I209*Settings!$K$65,"-")</f>
        <v>3211805.2263542088</v>
      </c>
      <c r="I158" s="93">
        <f>IFERROR(SR_demand_forecast!J209*Settings!$K$65,"-")</f>
        <v>3543550.9918088475</v>
      </c>
      <c r="J158" s="93">
        <f>IFERROR(SR_demand_forecast!K209*Settings!$K$65,"-")</f>
        <v>3887478.8968473934</v>
      </c>
      <c r="K158" s="93">
        <f>IFERROR(SR_demand_forecast!L209*Settings!$K$65,"-")</f>
        <v>4243943.5287470231</v>
      </c>
      <c r="L158" s="93">
        <f>IFERROR(SR_demand_forecast!M209*Settings!$K$65,"-")</f>
        <v>4613308.7854201617</v>
      </c>
      <c r="M158" s="93">
        <f>IFERROR(SR_demand_forecast!N209*Settings!$K$65,"-")</f>
        <v>4695723.4083153559</v>
      </c>
      <c r="N158" s="93">
        <f>IFERROR(SR_demand_forecast!O209*Settings!$K$65,"-")</f>
        <v>4779786.3236684529</v>
      </c>
      <c r="O158" s="93">
        <f>IFERROR(SR_demand_forecast!P209*Settings!$K$65,"-")</f>
        <v>4865530.4973286139</v>
      </c>
      <c r="P158" s="93">
        <f>IFERROR(SR_demand_forecast!Q209*Settings!$K$65,"-")</f>
        <v>4952989.5544619765</v>
      </c>
      <c r="Q158" s="93">
        <f>IFERROR(SR_demand_forecast!R209*Settings!$K$65,"-")</f>
        <v>5042197.7927380083</v>
      </c>
      <c r="R158" s="93">
        <f>IFERROR(SR_demand_forecast!S209*Settings!$K$65,"-")</f>
        <v>5133190.1957795573</v>
      </c>
      <c r="S158" s="93">
        <f>IFERROR(SR_demand_forecast!T209*Settings!$K$65,"-")</f>
        <v>5226002.4468819406</v>
      </c>
      <c r="T158" s="93">
        <f>IFERROR(SR_demand_forecast!U209*Settings!$K$65,"-")</f>
        <v>5320670.9430063711</v>
      </c>
      <c r="U158" s="93">
        <f>IFERROR(SR_demand_forecast!V209*Settings!$K$65,"-")</f>
        <v>5417232.8090532888</v>
      </c>
      <c r="V158" s="93">
        <f>IFERROR(SR_demand_forecast!W209*Settings!$K$65,"-")</f>
        <v>5515725.9124211455</v>
      </c>
    </row>
    <row r="159" spans="1:22" x14ac:dyDescent="0.3">
      <c r="A159" s="247"/>
      <c r="B159" s="45" t="s">
        <v>103</v>
      </c>
      <c r="C159" s="154">
        <f t="shared" ref="C159:V159" si="8">SUM(C151:C158)</f>
        <v>27813043.433681764</v>
      </c>
      <c r="D159" s="154">
        <f t="shared" si="8"/>
        <v>30364349.217114728</v>
      </c>
      <c r="E159" s="154">
        <f t="shared" si="8"/>
        <v>35081368.109578602</v>
      </c>
      <c r="F159" s="154">
        <f t="shared" si="8"/>
        <v>39030329.434091821</v>
      </c>
      <c r="G159" s="154">
        <f t="shared" si="8"/>
        <v>43774303.234890327</v>
      </c>
      <c r="H159" s="154">
        <f t="shared" si="8"/>
        <v>48365108.269941255</v>
      </c>
      <c r="I159" s="154">
        <f t="shared" si="8"/>
        <v>53203059.233125448</v>
      </c>
      <c r="J159" s="154">
        <f t="shared" si="8"/>
        <v>58192492.704321086</v>
      </c>
      <c r="K159" s="154">
        <f t="shared" si="8"/>
        <v>63107880.231989138</v>
      </c>
      <c r="L159" s="154">
        <f t="shared" si="8"/>
        <v>68199903.087742001</v>
      </c>
      <c r="M159" s="154">
        <f t="shared" si="8"/>
        <v>71810821.453413561</v>
      </c>
      <c r="N159" s="154">
        <f t="shared" si="8"/>
        <v>73115740.215291917</v>
      </c>
      <c r="O159" s="154">
        <f t="shared" si="8"/>
        <v>74446757.352407873</v>
      </c>
      <c r="P159" s="154">
        <f t="shared" si="8"/>
        <v>75804394.832266122</v>
      </c>
      <c r="Q159" s="154">
        <f t="shared" si="8"/>
        <v>77189185.061721563</v>
      </c>
      <c r="R159" s="154">
        <f t="shared" si="8"/>
        <v>78601671.095766068</v>
      </c>
      <c r="S159" s="154">
        <f t="shared" si="8"/>
        <v>80042406.850491494</v>
      </c>
      <c r="T159" s="154">
        <f t="shared" si="8"/>
        <v>81511957.320311412</v>
      </c>
      <c r="U159" s="154">
        <f t="shared" si="8"/>
        <v>83010898.799527749</v>
      </c>
      <c r="V159" s="154">
        <f t="shared" si="8"/>
        <v>84539819.108328387</v>
      </c>
    </row>
    <row r="160" spans="1:22" x14ac:dyDescent="0.3">
      <c r="A160" s="247"/>
    </row>
    <row r="161" spans="1:22" x14ac:dyDescent="0.3">
      <c r="A161" s="247"/>
    </row>
    <row r="162" spans="1:22" x14ac:dyDescent="0.3">
      <c r="A162" s="247"/>
    </row>
    <row r="163" spans="1:22" x14ac:dyDescent="0.3">
      <c r="A163" s="247"/>
    </row>
    <row r="164" spans="1:22" x14ac:dyDescent="0.3">
      <c r="A164" s="247"/>
    </row>
    <row r="165" spans="1:22" x14ac:dyDescent="0.3">
      <c r="A165" s="247"/>
    </row>
    <row r="166" spans="1:22" x14ac:dyDescent="0.3">
      <c r="A166" s="247"/>
    </row>
    <row r="167" spans="1:22" x14ac:dyDescent="0.3">
      <c r="A167" s="247"/>
    </row>
    <row r="168" spans="1:22" x14ac:dyDescent="0.3">
      <c r="A168" s="247"/>
    </row>
    <row r="169" spans="1:22" x14ac:dyDescent="0.3">
      <c r="A169" s="246">
        <v>0.8</v>
      </c>
      <c r="B169" t="s">
        <v>224</v>
      </c>
      <c r="L169" s="32"/>
      <c r="M169" s="32"/>
    </row>
    <row r="170" spans="1:22" x14ac:dyDescent="0.3">
      <c r="A170" s="247"/>
      <c r="B170" s="91" t="s">
        <v>101</v>
      </c>
      <c r="C170" s="91">
        <v>2021</v>
      </c>
      <c r="D170" s="92">
        <v>2022</v>
      </c>
      <c r="E170" s="91">
        <v>2023</v>
      </c>
      <c r="F170" s="92">
        <v>2024</v>
      </c>
      <c r="G170" s="91">
        <v>2025</v>
      </c>
      <c r="H170" s="92">
        <v>2026</v>
      </c>
      <c r="I170" s="91">
        <v>2027</v>
      </c>
      <c r="J170" s="92">
        <v>2028</v>
      </c>
      <c r="K170" s="91">
        <v>2029</v>
      </c>
      <c r="L170" s="92">
        <v>2030</v>
      </c>
      <c r="M170" s="91">
        <v>2031</v>
      </c>
      <c r="N170" s="92">
        <v>2032</v>
      </c>
      <c r="O170" s="91">
        <v>2033</v>
      </c>
      <c r="P170" s="92">
        <v>2034</v>
      </c>
      <c r="Q170" s="91">
        <v>2035</v>
      </c>
      <c r="R170" s="92">
        <v>2036</v>
      </c>
      <c r="S170" s="91">
        <v>2037</v>
      </c>
      <c r="T170" s="92">
        <v>2038</v>
      </c>
      <c r="U170" s="91">
        <v>2039</v>
      </c>
      <c r="V170" s="92">
        <v>2040</v>
      </c>
    </row>
    <row r="171" spans="1:22" x14ac:dyDescent="0.3">
      <c r="A171" s="247"/>
      <c r="B171" s="45" t="s">
        <v>58</v>
      </c>
      <c r="C171" s="93">
        <f>IFERROR(SR_demand_forecast!D56*Settings!$K$67,"-")</f>
        <v>7735977.9445164325</v>
      </c>
      <c r="D171" s="93">
        <f>IFERROR(SR_demand_forecast!E56*Settings!$K$67,"-")</f>
        <v>7932207.6289627021</v>
      </c>
      <c r="E171" s="93">
        <f>IFERROR(SR_demand_forecast!F56*Settings!$K$67,"-")</f>
        <v>8136211.0278312676</v>
      </c>
      <c r="F171" s="93">
        <f>IFERROR(SR_demand_forecast!G56*Settings!$K$67,"-")</f>
        <v>8348220.5978252403</v>
      </c>
      <c r="G171" s="93">
        <f>IFERROR(SR_demand_forecast!H56*Settings!$K$67,"-")</f>
        <v>8568474.9844300896</v>
      </c>
      <c r="H171" s="93">
        <f>IFERROR(SR_demand_forecast!I56*Settings!$K$67,"-")</f>
        <v>8797219.1764822546</v>
      </c>
      <c r="I171" s="93">
        <f>IFERROR(SR_demand_forecast!J56*Settings!$K$67,"-")</f>
        <v>9034704.664444983</v>
      </c>
      <c r="J171" s="93">
        <f>IFERROR(SR_demand_forecast!K56*Settings!$K$67,"-")</f>
        <v>9281189.6024778783</v>
      </c>
      <c r="K171" s="93">
        <f>IFERROR(SR_demand_forecast!L56*Settings!$K$67,"-")</f>
        <v>9536938.9743885603</v>
      </c>
      <c r="L171" s="93">
        <f>IFERROR(SR_demand_forecast!M56*Settings!$K$67,"-")</f>
        <v>9802224.7635569312</v>
      </c>
      <c r="M171" s="93">
        <f>IFERROR(SR_demand_forecast!N56*Settings!$K$67,"-")</f>
        <v>12560555.042988639</v>
      </c>
      <c r="N171" s="93">
        <f>IFERROR(SR_demand_forecast!O56*Settings!$K$67,"-")</f>
        <v>12698556.710514024</v>
      </c>
      <c r="O171" s="93">
        <f>IFERROR(SR_demand_forecast!P56*Settings!$K$67,"-")</f>
        <v>12839318.411389917</v>
      </c>
      <c r="P171" s="93">
        <f>IFERROR(SR_demand_forecast!Q56*Settings!$K$67,"-")</f>
        <v>12982895.34628333</v>
      </c>
      <c r="Q171" s="93">
        <f>IFERROR(SR_demand_forecast!R56*Settings!$K$67,"-")</f>
        <v>13129343.819874611</v>
      </c>
      <c r="R171" s="93">
        <f>IFERROR(SR_demand_forecast!S56*Settings!$K$67,"-")</f>
        <v>13278721.262937712</v>
      </c>
      <c r="S171" s="93">
        <f>IFERROR(SR_demand_forecast!T56*Settings!$K$67,"-")</f>
        <v>13431086.254862083</v>
      </c>
      <c r="T171" s="93">
        <f>IFERROR(SR_demand_forecast!U56*Settings!$K$67,"-")</f>
        <v>13586498.546624938</v>
      </c>
      <c r="U171" s="93">
        <f>IFERROR(SR_demand_forecast!V56*Settings!$K$67,"-")</f>
        <v>13745019.084223051</v>
      </c>
      <c r="V171" s="93">
        <f>IFERROR(SR_demand_forecast!W56*Settings!$K$67,"-")</f>
        <v>13906710.032573124</v>
      </c>
    </row>
    <row r="172" spans="1:22" x14ac:dyDescent="0.3">
      <c r="A172" s="247"/>
      <c r="B172" s="45" t="s">
        <v>56</v>
      </c>
      <c r="C172" s="93">
        <f>IFERROR(SR_demand_forecast!D57*Settings!$K$67,"-")</f>
        <v>18630178.86807036</v>
      </c>
      <c r="D172" s="93">
        <f>IFERROR(SR_demand_forecast!E57*Settings!$K$67,"-")</f>
        <v>18148151.427474964</v>
      </c>
      <c r="E172" s="93">
        <f>IFERROR(SR_demand_forecast!F57*Settings!$K$67,"-")</f>
        <v>19924860.752833176</v>
      </c>
      <c r="F172" s="93">
        <f>IFERROR(SR_demand_forecast!G57*Settings!$K$67,"-")</f>
        <v>20742835.027117711</v>
      </c>
      <c r="G172" s="93">
        <f>IFERROR(SR_demand_forecast!H57*Settings!$K$67,"-")</f>
        <v>22310790.918726135</v>
      </c>
      <c r="H172" s="93">
        <f>IFERROR(SR_demand_forecast!I57*Settings!$K$67,"-")</f>
        <v>23506650.128296476</v>
      </c>
      <c r="I172" s="93">
        <f>IFERROR(SR_demand_forecast!J57*Settings!$K$67,"-")</f>
        <v>24876825.280013025</v>
      </c>
      <c r="J172" s="93">
        <f>IFERROR(SR_demand_forecast!K57*Settings!$K$67,"-")</f>
        <v>26263608.384334814</v>
      </c>
      <c r="K172" s="93">
        <f>IFERROR(SR_demand_forecast!L57*Settings!$K$67,"-")</f>
        <v>27408756.546396844</v>
      </c>
      <c r="L172" s="93">
        <f>IFERROR(SR_demand_forecast!M57*Settings!$K$67,"-")</f>
        <v>28589643.398351803</v>
      </c>
      <c r="M172" s="93">
        <f>IFERROR(SR_demand_forecast!N57*Settings!$K$67,"-")</f>
        <v>29139525.928109955</v>
      </c>
      <c r="N172" s="93">
        <f>IFERROR(SR_demand_forecast!O57*Settings!$K$67,"-")</f>
        <v>29700406.108463269</v>
      </c>
      <c r="O172" s="93">
        <f>IFERROR(SR_demand_forecast!P57*Settings!$K$67,"-")</f>
        <v>30272503.89242366</v>
      </c>
      <c r="P172" s="93">
        <f>IFERROR(SR_demand_forecast!Q57*Settings!$K$67,"-")</f>
        <v>30856043.632063247</v>
      </c>
      <c r="Q172" s="93">
        <f>IFERROR(SR_demand_forecast!R57*Settings!$K$67,"-")</f>
        <v>31451254.166495632</v>
      </c>
      <c r="R172" s="93">
        <f>IFERROR(SR_demand_forecast!S57*Settings!$K$67,"-")</f>
        <v>32058368.911616657</v>
      </c>
      <c r="S172" s="93">
        <f>IFERROR(SR_demand_forecast!T57*Settings!$K$67,"-")</f>
        <v>32677625.951640114</v>
      </c>
      <c r="T172" s="93">
        <f>IFERROR(SR_demand_forecast!U57*Settings!$K$67,"-")</f>
        <v>33309268.132464036</v>
      </c>
      <c r="U172" s="93">
        <f>IFERROR(SR_demand_forecast!V57*Settings!$K$67,"-")</f>
        <v>33953543.156904429</v>
      </c>
      <c r="V172" s="93">
        <f>IFERROR(SR_demand_forecast!W57*Settings!$K$67,"-")</f>
        <v>34610703.681833632</v>
      </c>
    </row>
    <row r="173" spans="1:22" x14ac:dyDescent="0.3">
      <c r="A173" s="247"/>
      <c r="B173" s="45" t="s">
        <v>55</v>
      </c>
      <c r="C173" s="93">
        <f>IFERROR(SR_demand_forecast!D58*Settings!$K$67,"-")</f>
        <v>120379.45468131719</v>
      </c>
      <c r="D173" s="93">
        <f>IFERROR(SR_demand_forecast!E58*Settings!$K$67,"-")</f>
        <v>124417.9912254646</v>
      </c>
      <c r="E173" s="93">
        <f>IFERROR(SR_demand_forecast!F58*Settings!$K$67,"-")</f>
        <v>173723.86257964588</v>
      </c>
      <c r="F173" s="93">
        <f>IFERROR(SR_demand_forecast!G58*Settings!$K$67,"-")</f>
        <v>181319.2314552211</v>
      </c>
      <c r="G173" s="93">
        <f>IFERROR(SR_demand_forecast!H58*Settings!$K$67,"-")</f>
        <v>189148.92554078749</v>
      </c>
      <c r="H173" s="93">
        <f>IFERROR(SR_demand_forecast!I58*Settings!$K$67,"-")</f>
        <v>197219.2796971944</v>
      </c>
      <c r="I173" s="93">
        <f>IFERROR(SR_demand_forecast!J58*Settings!$K$67,"-")</f>
        <v>205536.78844964132</v>
      </c>
      <c r="J173" s="93">
        <f>IFERROR(SR_demand_forecast!K58*Settings!$K$67,"-")</f>
        <v>214108.10984030715</v>
      </c>
      <c r="K173" s="93">
        <f>IFERROR(SR_demand_forecast!L58*Settings!$K$67,"-")</f>
        <v>222940.06937121987</v>
      </c>
      <c r="L173" s="93">
        <f>IFERROR(SR_demand_forecast!M58*Settings!$K$67,"-")</f>
        <v>232039.66403943292</v>
      </c>
      <c r="M173" s="93">
        <f>IFERROR(SR_demand_forecast!N58*Settings!$K$67,"-")</f>
        <v>236680.45732022155</v>
      </c>
      <c r="N173" s="93">
        <f>IFERROR(SR_demand_forecast!O58*Settings!$K$67,"-")</f>
        <v>241414.06646662598</v>
      </c>
      <c r="O173" s="93">
        <f>IFERROR(SR_demand_forecast!P58*Settings!$K$67,"-")</f>
        <v>246242.34779595854</v>
      </c>
      <c r="P173" s="93">
        <f>IFERROR(SR_demand_forecast!Q58*Settings!$K$67,"-")</f>
        <v>251167.19475187769</v>
      </c>
      <c r="Q173" s="93">
        <f>IFERROR(SR_demand_forecast!R58*Settings!$K$67,"-")</f>
        <v>256190.53864691526</v>
      </c>
      <c r="R173" s="93">
        <f>IFERROR(SR_demand_forecast!S58*Settings!$K$67,"-")</f>
        <v>261314.3494198535</v>
      </c>
      <c r="S173" s="93">
        <f>IFERROR(SR_demand_forecast!T58*Settings!$K$67,"-")</f>
        <v>266540.6364082506</v>
      </c>
      <c r="T173" s="93">
        <f>IFERROR(SR_demand_forecast!U58*Settings!$K$67,"-")</f>
        <v>271871.44913641567</v>
      </c>
      <c r="U173" s="93">
        <f>IFERROR(SR_demand_forecast!V58*Settings!$K$67,"-")</f>
        <v>277308.87811914389</v>
      </c>
      <c r="V173" s="93">
        <f>IFERROR(SR_demand_forecast!W58*Settings!$K$67,"-")</f>
        <v>282855.05568152678</v>
      </c>
    </row>
    <row r="174" spans="1:22" x14ac:dyDescent="0.3">
      <c r="A174" s="247"/>
      <c r="B174" s="45" t="s">
        <v>99</v>
      </c>
      <c r="C174" s="93">
        <f>IFERROR(SR_demand_forecast!D59*Settings!$K$67,"-")</f>
        <v>0</v>
      </c>
      <c r="D174" s="93">
        <f>IFERROR(SR_demand_forecast!E59*Settings!$K$67,"-")</f>
        <v>0</v>
      </c>
      <c r="E174" s="93">
        <f>IFERROR(SR_demand_forecast!F59*Settings!$K$67,"-")</f>
        <v>0</v>
      </c>
      <c r="F174" s="93">
        <f>IFERROR(SR_demand_forecast!G59*Settings!$K$67,"-")</f>
        <v>0</v>
      </c>
      <c r="G174" s="93">
        <f>IFERROR(SR_demand_forecast!H59*Settings!$K$67,"-")</f>
        <v>0</v>
      </c>
      <c r="H174" s="93">
        <f>IFERROR(SR_demand_forecast!I59*Settings!$K$67,"-")</f>
        <v>0</v>
      </c>
      <c r="I174" s="93">
        <f>IFERROR(SR_demand_forecast!J59*Settings!$K$67,"-")</f>
        <v>0</v>
      </c>
      <c r="J174" s="93">
        <f>IFERROR(SR_demand_forecast!K59*Settings!$K$67,"-")</f>
        <v>0</v>
      </c>
      <c r="K174" s="93">
        <f>IFERROR(SR_demand_forecast!L59*Settings!$K$67,"-")</f>
        <v>0</v>
      </c>
      <c r="L174" s="93">
        <f>IFERROR(SR_demand_forecast!M59*Settings!$K$67,"-")</f>
        <v>0</v>
      </c>
      <c r="M174" s="93">
        <f>IFERROR(SR_demand_forecast!N59*Settings!$K$67,"-")</f>
        <v>0</v>
      </c>
      <c r="N174" s="93">
        <f>IFERROR(SR_demand_forecast!O59*Settings!$K$67,"-")</f>
        <v>0</v>
      </c>
      <c r="O174" s="93">
        <f>IFERROR(SR_demand_forecast!P59*Settings!$K$67,"-")</f>
        <v>0</v>
      </c>
      <c r="P174" s="93">
        <f>IFERROR(SR_demand_forecast!Q59*Settings!$K$67,"-")</f>
        <v>0</v>
      </c>
      <c r="Q174" s="93">
        <f>IFERROR(SR_demand_forecast!R59*Settings!$K$67,"-")</f>
        <v>0</v>
      </c>
      <c r="R174" s="93">
        <f>IFERROR(SR_demand_forecast!S59*Settings!$K$67,"-")</f>
        <v>0</v>
      </c>
      <c r="S174" s="93">
        <f>IFERROR(SR_demand_forecast!T59*Settings!$K$67,"-")</f>
        <v>0</v>
      </c>
      <c r="T174" s="93">
        <f>IFERROR(SR_demand_forecast!U59*Settings!$K$67,"-")</f>
        <v>0</v>
      </c>
      <c r="U174" s="93">
        <f>IFERROR(SR_demand_forecast!V59*Settings!$K$67,"-")</f>
        <v>0</v>
      </c>
      <c r="V174" s="93">
        <f>IFERROR(SR_demand_forecast!W59*Settings!$K$67,"-")</f>
        <v>0</v>
      </c>
    </row>
    <row r="175" spans="1:22" x14ac:dyDescent="0.3">
      <c r="A175" s="247"/>
      <c r="B175" s="45" t="s">
        <v>59</v>
      </c>
      <c r="C175" s="93">
        <f>IFERROR(SR_demand_forecast!D60*Settings!$K$67,"-")</f>
        <v>7563.4572101203767</v>
      </c>
      <c r="D175" s="93">
        <f>IFERROR(SR_demand_forecast!E60*Settings!$K$67,"-")</f>
        <v>7563.4572101203767</v>
      </c>
      <c r="E175" s="93">
        <f>IFERROR(SR_demand_forecast!F60*Settings!$K$67,"-")</f>
        <v>7563.4572101203767</v>
      </c>
      <c r="F175" s="93">
        <f>IFERROR(SR_demand_forecast!G60*Settings!$K$67,"-")</f>
        <v>7563.4572101203767</v>
      </c>
      <c r="G175" s="93">
        <f>IFERROR(SR_demand_forecast!H60*Settings!$K$67,"-")</f>
        <v>8186.9293250181736</v>
      </c>
      <c r="H175" s="93">
        <f>IFERROR(SR_demand_forecast!I60*Settings!$K$67,"-")</f>
        <v>8350.6679115185379</v>
      </c>
      <c r="I175" s="93">
        <f>IFERROR(SR_demand_forecast!J60*Settings!$K$67,"-")</f>
        <v>8517.6812697489077</v>
      </c>
      <c r="J175" s="93">
        <f>IFERROR(SR_demand_forecast!K60*Settings!$K$67,"-")</f>
        <v>8688.0348951438846</v>
      </c>
      <c r="K175" s="93">
        <f>IFERROR(SR_demand_forecast!L60*Settings!$K$67,"-")</f>
        <v>8861.7955930467633</v>
      </c>
      <c r="L175" s="93">
        <f>IFERROR(SR_demand_forecast!M60*Settings!$K$67,"-")</f>
        <v>9039.031504907698</v>
      </c>
      <c r="M175" s="93">
        <f>IFERROR(SR_demand_forecast!N60*Settings!$K$67,"-")</f>
        <v>9219.8121350058536</v>
      </c>
      <c r="N175" s="93">
        <f>IFERROR(SR_demand_forecast!O60*Settings!$K$67,"-")</f>
        <v>9404.2083777059688</v>
      </c>
      <c r="O175" s="93">
        <f>IFERROR(SR_demand_forecast!P60*Settings!$K$67,"-")</f>
        <v>9592.2925452600884</v>
      </c>
      <c r="P175" s="93">
        <f>IFERROR(SR_demand_forecast!Q60*Settings!$K$67,"-")</f>
        <v>9784.13839616529</v>
      </c>
      <c r="Q175" s="93">
        <f>IFERROR(SR_demand_forecast!R60*Settings!$K$67,"-")</f>
        <v>9979.8211640885966</v>
      </c>
      <c r="R175" s="93">
        <f>IFERROR(SR_demand_forecast!S60*Settings!$K$67,"-")</f>
        <v>10179.417587370366</v>
      </c>
      <c r="S175" s="93">
        <f>IFERROR(SR_demand_forecast!T60*Settings!$K$67,"-")</f>
        <v>10383.005939117775</v>
      </c>
      <c r="T175" s="93">
        <f>IFERROR(SR_demand_forecast!U60*Settings!$K$67,"-")</f>
        <v>10590.666057900133</v>
      </c>
      <c r="U175" s="93">
        <f>IFERROR(SR_demand_forecast!V60*Settings!$K$67,"-")</f>
        <v>10802.479379058133</v>
      </c>
      <c r="V175" s="93">
        <f>IFERROR(SR_demand_forecast!W60*Settings!$K$67,"-")</f>
        <v>11018.528966639295</v>
      </c>
    </row>
    <row r="176" spans="1:22" x14ac:dyDescent="0.3">
      <c r="A176" s="247"/>
      <c r="B176" s="45" t="s">
        <v>100</v>
      </c>
      <c r="C176" s="93">
        <f>IFERROR(SR_demand_forecast!D61*Settings!$K$67,"-")</f>
        <v>0</v>
      </c>
      <c r="D176" s="93">
        <f>IFERROR(SR_demand_forecast!E61*Settings!$K$67,"-")</f>
        <v>0</v>
      </c>
      <c r="E176" s="93">
        <f>IFERROR(SR_demand_forecast!F61*Settings!$K$67,"-")</f>
        <v>0</v>
      </c>
      <c r="F176" s="93">
        <f>IFERROR(SR_demand_forecast!G61*Settings!$K$67,"-")</f>
        <v>0</v>
      </c>
      <c r="G176" s="93">
        <f>IFERROR(SR_demand_forecast!H61*Settings!$K$67,"-")</f>
        <v>0</v>
      </c>
      <c r="H176" s="93">
        <f>IFERROR(SR_demand_forecast!I61*Settings!$K$67,"-")</f>
        <v>0</v>
      </c>
      <c r="I176" s="93">
        <f>IFERROR(SR_demand_forecast!J61*Settings!$K$67,"-")</f>
        <v>0</v>
      </c>
      <c r="J176" s="93">
        <f>IFERROR(SR_demand_forecast!K61*Settings!$K$67,"-")</f>
        <v>0</v>
      </c>
      <c r="K176" s="93">
        <f>IFERROR(SR_demand_forecast!L61*Settings!$K$67,"-")</f>
        <v>0</v>
      </c>
      <c r="L176" s="93">
        <f>IFERROR(SR_demand_forecast!M61*Settings!$K$67,"-")</f>
        <v>0</v>
      </c>
      <c r="M176" s="93">
        <f>IFERROR(SR_demand_forecast!N61*Settings!$K$67,"-")</f>
        <v>0</v>
      </c>
      <c r="N176" s="93">
        <f>IFERROR(SR_demand_forecast!O61*Settings!$K$67,"-")</f>
        <v>0</v>
      </c>
      <c r="O176" s="93">
        <f>IFERROR(SR_demand_forecast!P61*Settings!$K$67,"-")</f>
        <v>0</v>
      </c>
      <c r="P176" s="93">
        <f>IFERROR(SR_demand_forecast!Q61*Settings!$K$67,"-")</f>
        <v>0</v>
      </c>
      <c r="Q176" s="93">
        <f>IFERROR(SR_demand_forecast!R61*Settings!$K$67,"-")</f>
        <v>0</v>
      </c>
      <c r="R176" s="93">
        <f>IFERROR(SR_demand_forecast!S61*Settings!$K$67,"-")</f>
        <v>0</v>
      </c>
      <c r="S176" s="93">
        <f>IFERROR(SR_demand_forecast!T61*Settings!$K$67,"-")</f>
        <v>0</v>
      </c>
      <c r="T176" s="93">
        <f>IFERROR(SR_demand_forecast!U61*Settings!$K$67,"-")</f>
        <v>0</v>
      </c>
      <c r="U176" s="93">
        <f>IFERROR(SR_demand_forecast!V61*Settings!$K$67,"-")</f>
        <v>0</v>
      </c>
      <c r="V176" s="93">
        <f>IFERROR(SR_demand_forecast!W61*Settings!$K$67,"-")</f>
        <v>0</v>
      </c>
    </row>
    <row r="177" spans="1:22" x14ac:dyDescent="0.3">
      <c r="A177" s="247"/>
      <c r="B177" s="45" t="s">
        <v>57</v>
      </c>
      <c r="C177" s="93">
        <f>IFERROR(SR_demand_forecast!D62*Settings!$K$67,"-")</f>
        <v>120568.57044093739</v>
      </c>
      <c r="D177" s="93">
        <f>IFERROR(SR_demand_forecast!E62*Settings!$K$67,"-")</f>
        <v>128405.52751959831</v>
      </c>
      <c r="E177" s="93">
        <f>IFERROR(SR_demand_forecast!F62*Settings!$K$67,"-")</f>
        <v>136552.94866714464</v>
      </c>
      <c r="F177" s="93">
        <f>IFERROR(SR_demand_forecast!G62*Settings!$K$67,"-")</f>
        <v>145020.11766350036</v>
      </c>
      <c r="G177" s="93">
        <f>IFERROR(SR_demand_forecast!H62*Settings!$K$67,"-")</f>
        <v>156922.41785714583</v>
      </c>
      <c r="H177" s="93">
        <f>IFERROR(SR_demand_forecast!I62*Settings!$K$67,"-")</f>
        <v>166873.59933959617</v>
      </c>
      <c r="I177" s="93">
        <f>IFERROR(SR_demand_forecast!J62*Settings!$K$67,"-")</f>
        <v>177190.20125681188</v>
      </c>
      <c r="J177" s="93">
        <f>IFERROR(SR_demand_forecast!K62*Settings!$K$67,"-")</f>
        <v>187882.85995359058</v>
      </c>
      <c r="K177" s="93">
        <f>IFERROR(SR_demand_forecast!L62*Settings!$K$67,"-")</f>
        <v>198962.49106034799</v>
      </c>
      <c r="L177" s="93">
        <f>IFERROR(SR_demand_forecast!M62*Settings!$K$67,"-")</f>
        <v>210440.29641000449</v>
      </c>
      <c r="M177" s="93">
        <f>IFERROR(SR_demand_forecast!N62*Settings!$K$67,"-")</f>
        <v>213141.99520769287</v>
      </c>
      <c r="N177" s="93">
        <f>IFERROR(SR_demand_forecast!O62*Settings!$K$67,"-")</f>
        <v>215897.72798133499</v>
      </c>
      <c r="O177" s="93">
        <f>IFERROR(SR_demand_forecast!P62*Settings!$K$67,"-")</f>
        <v>218708.57541044999</v>
      </c>
      <c r="P177" s="93">
        <f>IFERROR(SR_demand_forecast!Q62*Settings!$K$67,"-")</f>
        <v>221575.63978814727</v>
      </c>
      <c r="Q177" s="93">
        <f>IFERROR(SR_demand_forecast!R62*Settings!$K$67,"-")</f>
        <v>224500.04545339849</v>
      </c>
      <c r="R177" s="93">
        <f>IFERROR(SR_demand_forecast!S62*Settings!$K$67,"-")</f>
        <v>227482.93923195472</v>
      </c>
      <c r="S177" s="93">
        <f>IFERROR(SR_demand_forecast!T62*Settings!$K$67,"-")</f>
        <v>230525.49088608212</v>
      </c>
      <c r="T177" s="93">
        <f>IFERROR(SR_demand_forecast!U62*Settings!$K$67,"-")</f>
        <v>233628.89357329207</v>
      </c>
      <c r="U177" s="93">
        <f>IFERROR(SR_demand_forecast!V62*Settings!$K$67,"-")</f>
        <v>236794.36431424617</v>
      </c>
      <c r="V177" s="93">
        <f>IFERROR(SR_demand_forecast!W62*Settings!$K$67,"-")</f>
        <v>240023.14447001938</v>
      </c>
    </row>
    <row r="178" spans="1:22" x14ac:dyDescent="0.3">
      <c r="A178" s="247"/>
      <c r="B178" s="45" t="s">
        <v>60</v>
      </c>
      <c r="C178" s="93">
        <f>IFERROR(SR_demand_forecast!D63*Settings!$K$67,"-")</f>
        <v>1773279.5063776227</v>
      </c>
      <c r="D178" s="93">
        <f>IFERROR(SR_demand_forecast!E63*Settings!$K$67,"-")</f>
        <v>1899625.6712070284</v>
      </c>
      <c r="E178" s="93">
        <f>IFERROR(SR_demand_forecast!F63*Settings!$K$67,"-")</f>
        <v>2030759.6907036537</v>
      </c>
      <c r="F178" s="93">
        <f>IFERROR(SR_demand_forecast!G63*Settings!$K$67,"-")</f>
        <v>2166822.5405882555</v>
      </c>
      <c r="G178" s="93">
        <f>IFERROR(SR_demand_forecast!H63*Settings!$K$67,"-")</f>
        <v>2307958.9204685539</v>
      </c>
      <c r="H178" s="93">
        <f>IFERROR(SR_demand_forecast!I63*Settings!$K$67,"-")</f>
        <v>2511993.7074425127</v>
      </c>
      <c r="I178" s="93">
        <f>IFERROR(SR_demand_forecast!J63*Settings!$K$67,"-")</f>
        <v>2675963.1308598462</v>
      </c>
      <c r="J178" s="93">
        <f>IFERROR(SR_demand_forecast!K63*Settings!$K$67,"-")</f>
        <v>2845708.1936691925</v>
      </c>
      <c r="K178" s="93">
        <f>IFERROR(SR_demand_forecast!L63*Settings!$K$67,"-")</f>
        <v>3021394.3336768672</v>
      </c>
      <c r="L178" s="93">
        <f>IFERROR(SR_demand_forecast!M63*Settings!$K$67,"-")</f>
        <v>3203191.2959456784</v>
      </c>
      <c r="M178" s="93">
        <f>IFERROR(SR_demand_forecast!N63*Settings!$K$67,"-")</f>
        <v>3256172.1249497319</v>
      </c>
      <c r="N178" s="93">
        <f>IFERROR(SR_demand_forecast!O63*Settings!$K$67,"-")</f>
        <v>3310212.5705338656</v>
      </c>
      <c r="O178" s="93">
        <f>IFERROR(SR_demand_forecast!P63*Settings!$K$67,"-")</f>
        <v>3365333.8250296833</v>
      </c>
      <c r="P178" s="93">
        <f>IFERROR(SR_demand_forecast!Q63*Settings!$K$67,"-")</f>
        <v>3421557.5046154168</v>
      </c>
      <c r="Q178" s="93">
        <f>IFERROR(SR_demand_forecast!R63*Settings!$K$67,"-")</f>
        <v>3478905.6577928653</v>
      </c>
      <c r="R178" s="93">
        <f>IFERROR(SR_demand_forecast!S63*Settings!$K$67,"-")</f>
        <v>3537400.7740338617</v>
      </c>
      <c r="S178" s="93">
        <f>IFERROR(SR_demand_forecast!T63*Settings!$K$67,"-")</f>
        <v>3597065.792599679</v>
      </c>
      <c r="T178" s="93">
        <f>IFERROR(SR_demand_forecast!U63*Settings!$K$67,"-")</f>
        <v>3657924.1115368125</v>
      </c>
      <c r="U178" s="93">
        <f>IFERROR(SR_demand_forecast!V63*Settings!$K$67,"-")</f>
        <v>3719999.5968526886</v>
      </c>
      <c r="V178" s="93">
        <f>IFERROR(SR_demand_forecast!W63*Settings!$K$67,"-")</f>
        <v>3783316.5918748821</v>
      </c>
    </row>
    <row r="179" spans="1:22" x14ac:dyDescent="0.3">
      <c r="A179" s="247"/>
      <c r="B179" s="46" t="s">
        <v>103</v>
      </c>
      <c r="C179" s="154">
        <f t="shared" ref="C179:V179" si="9">SUM(C171:C178)</f>
        <v>28387947.801296789</v>
      </c>
      <c r="D179" s="154">
        <f t="shared" si="9"/>
        <v>28240371.703599881</v>
      </c>
      <c r="E179" s="154">
        <f t="shared" si="9"/>
        <v>30409671.73982501</v>
      </c>
      <c r="F179" s="154">
        <f t="shared" si="9"/>
        <v>31591780.971860047</v>
      </c>
      <c r="G179" s="154">
        <f t="shared" si="9"/>
        <v>33541483.096347727</v>
      </c>
      <c r="H179" s="154">
        <f t="shared" si="9"/>
        <v>35188306.559169553</v>
      </c>
      <c r="I179" s="154">
        <f t="shared" si="9"/>
        <v>36978737.746294059</v>
      </c>
      <c r="J179" s="154">
        <f t="shared" si="9"/>
        <v>38801185.185170926</v>
      </c>
      <c r="K179" s="154">
        <f t="shared" si="9"/>
        <v>40397854.210486889</v>
      </c>
      <c r="L179" s="154">
        <f t="shared" si="9"/>
        <v>42046578.449808754</v>
      </c>
      <c r="M179" s="154">
        <f t="shared" si="9"/>
        <v>45415295.360711239</v>
      </c>
      <c r="N179" s="154">
        <f t="shared" si="9"/>
        <v>46175891.39233683</v>
      </c>
      <c r="O179" s="154">
        <f t="shared" si="9"/>
        <v>46951699.344594926</v>
      </c>
      <c r="P179" s="154">
        <f t="shared" si="9"/>
        <v>47743023.455898196</v>
      </c>
      <c r="Q179" s="154">
        <f t="shared" si="9"/>
        <v>48550174.049427509</v>
      </c>
      <c r="R179" s="154">
        <f t="shared" si="9"/>
        <v>49373467.654827408</v>
      </c>
      <c r="S179" s="154">
        <f t="shared" si="9"/>
        <v>50213227.132335328</v>
      </c>
      <c r="T179" s="154">
        <f t="shared" si="9"/>
        <v>51069781.799393393</v>
      </c>
      <c r="U179" s="154">
        <f t="shared" si="9"/>
        <v>51943467.559792608</v>
      </c>
      <c r="V179" s="154">
        <f t="shared" si="9"/>
        <v>52834627.035399832</v>
      </c>
    </row>
    <row r="180" spans="1:22" x14ac:dyDescent="0.3">
      <c r="A180" s="247"/>
      <c r="B180" s="155"/>
      <c r="C180" s="156"/>
      <c r="D180" s="156"/>
      <c r="E180" s="156"/>
      <c r="F180" s="156"/>
      <c r="G180" s="156"/>
      <c r="H180" s="156"/>
      <c r="I180" s="156"/>
      <c r="J180" s="156"/>
      <c r="K180" s="156"/>
      <c r="L180" s="156"/>
      <c r="M180" s="156"/>
      <c r="N180" s="156"/>
      <c r="O180" s="156"/>
      <c r="P180" s="156"/>
      <c r="Q180" s="156"/>
      <c r="R180" s="156"/>
      <c r="S180" s="156"/>
      <c r="T180" s="156"/>
      <c r="U180" s="156"/>
      <c r="V180" s="156"/>
    </row>
    <row r="181" spans="1:22" x14ac:dyDescent="0.3">
      <c r="A181" s="247"/>
      <c r="B181" s="155"/>
      <c r="C181" s="156"/>
      <c r="D181" s="156"/>
      <c r="E181" s="156"/>
      <c r="F181" s="156"/>
      <c r="G181" s="156"/>
      <c r="H181" s="156"/>
      <c r="I181" s="156"/>
      <c r="J181" s="156"/>
      <c r="K181" s="156"/>
      <c r="L181" s="156"/>
      <c r="M181" s="156"/>
      <c r="N181" s="156"/>
      <c r="O181" s="156"/>
      <c r="P181" s="156"/>
      <c r="Q181" s="156"/>
      <c r="R181" s="156"/>
      <c r="S181" s="156"/>
      <c r="T181" s="156"/>
      <c r="U181" s="156"/>
      <c r="V181" s="156"/>
    </row>
    <row r="182" spans="1:22" x14ac:dyDescent="0.3">
      <c r="A182" s="247"/>
      <c r="B182" s="155"/>
      <c r="C182" s="156"/>
      <c r="D182" s="156"/>
      <c r="E182" s="156"/>
      <c r="F182" s="156"/>
      <c r="G182" s="156"/>
      <c r="H182" s="156"/>
      <c r="I182" s="156"/>
      <c r="J182" s="156"/>
      <c r="K182" s="156"/>
      <c r="L182" s="156"/>
      <c r="M182" s="156"/>
      <c r="N182" s="156"/>
      <c r="O182" s="156"/>
      <c r="P182" s="156"/>
      <c r="Q182" s="156"/>
      <c r="R182" s="156"/>
      <c r="S182" s="156"/>
      <c r="T182" s="156"/>
      <c r="U182" s="156"/>
      <c r="V182" s="156"/>
    </row>
    <row r="183" spans="1:22" x14ac:dyDescent="0.3">
      <c r="A183" s="247"/>
      <c r="B183" s="155"/>
      <c r="C183" s="156"/>
      <c r="D183" s="156"/>
      <c r="E183" s="156"/>
      <c r="F183" s="156"/>
      <c r="G183" s="156"/>
      <c r="H183" s="156"/>
      <c r="I183" s="156"/>
      <c r="J183" s="156"/>
      <c r="K183" s="156"/>
      <c r="L183" s="156"/>
      <c r="M183" s="156"/>
      <c r="N183" s="156"/>
      <c r="O183" s="156"/>
      <c r="P183" s="156"/>
      <c r="Q183" s="156"/>
      <c r="R183" s="156"/>
      <c r="S183" s="156"/>
      <c r="T183" s="156"/>
      <c r="U183" s="156"/>
      <c r="V183" s="156"/>
    </row>
    <row r="184" spans="1:22" x14ac:dyDescent="0.3">
      <c r="A184" s="247"/>
      <c r="B184" s="155"/>
      <c r="C184" s="156"/>
      <c r="D184" s="156"/>
      <c r="E184" s="156"/>
      <c r="F184" s="156"/>
      <c r="G184" s="156"/>
      <c r="H184" s="156"/>
      <c r="I184" s="156"/>
      <c r="J184" s="156"/>
      <c r="K184" s="156"/>
      <c r="L184" s="156"/>
      <c r="M184" s="156"/>
      <c r="N184" s="156"/>
      <c r="O184" s="156"/>
      <c r="P184" s="156"/>
      <c r="Q184" s="156"/>
      <c r="R184" s="156"/>
      <c r="S184" s="156"/>
      <c r="T184" s="156"/>
      <c r="U184" s="156"/>
      <c r="V184" s="156"/>
    </row>
    <row r="185" spans="1:22" x14ac:dyDescent="0.3">
      <c r="A185" s="247"/>
    </row>
    <row r="186" spans="1:22" x14ac:dyDescent="0.3">
      <c r="A186" s="247"/>
    </row>
    <row r="187" spans="1:22" x14ac:dyDescent="0.3">
      <c r="A187" s="247"/>
      <c r="B187" t="s">
        <v>225</v>
      </c>
      <c r="L187" s="32"/>
      <c r="M187" s="32"/>
    </row>
    <row r="188" spans="1:22" x14ac:dyDescent="0.3">
      <c r="A188" s="247"/>
      <c r="B188" s="91" t="s">
        <v>101</v>
      </c>
      <c r="C188" s="91">
        <v>2021</v>
      </c>
      <c r="D188" s="92">
        <v>2022</v>
      </c>
      <c r="E188" s="91">
        <v>2023</v>
      </c>
      <c r="F188" s="92">
        <v>2024</v>
      </c>
      <c r="G188" s="91">
        <v>2025</v>
      </c>
      <c r="H188" s="92">
        <v>2026</v>
      </c>
      <c r="I188" s="91">
        <v>2027</v>
      </c>
      <c r="J188" s="92">
        <v>2028</v>
      </c>
      <c r="K188" s="91">
        <v>2029</v>
      </c>
      <c r="L188" s="92">
        <v>2030</v>
      </c>
      <c r="M188" s="91">
        <v>2031</v>
      </c>
      <c r="N188" s="92">
        <v>2032</v>
      </c>
      <c r="O188" s="91">
        <v>2033</v>
      </c>
      <c r="P188" s="92">
        <v>2034</v>
      </c>
      <c r="Q188" s="91">
        <v>2035</v>
      </c>
      <c r="R188" s="92">
        <v>2036</v>
      </c>
      <c r="S188" s="91">
        <v>2037</v>
      </c>
      <c r="T188" s="92">
        <v>2038</v>
      </c>
      <c r="U188" s="91">
        <v>2039</v>
      </c>
      <c r="V188" s="92">
        <v>2040</v>
      </c>
    </row>
    <row r="189" spans="1:22" x14ac:dyDescent="0.3">
      <c r="A189" s="247"/>
      <c r="B189" s="45" t="s">
        <v>58</v>
      </c>
      <c r="C189" s="93">
        <f>IFERROR(SR_demand_forecast!D129*Settings!$K$67,"-")</f>
        <v>8113342.7222977215</v>
      </c>
      <c r="D189" s="93">
        <f>IFERROR(SR_demand_forecast!E129*Settings!$K$67,"-")</f>
        <v>8702031.7756365333</v>
      </c>
      <c r="E189" s="93">
        <f>IFERROR(SR_demand_forecast!F129*Settings!$K$67,"-")</f>
        <v>9314041.9722422268</v>
      </c>
      <c r="F189" s="93">
        <f>IFERROR(SR_demand_forecast!G129*Settings!$K$67,"-")</f>
        <v>9950070.6822241452</v>
      </c>
      <c r="G189" s="93">
        <f>IFERROR(SR_demand_forecast!H129*Settings!$K$67,"-")</f>
        <v>10610833.842038695</v>
      </c>
      <c r="H189" s="93">
        <f>IFERROR(SR_demand_forecast!I129*Settings!$K$67,"-")</f>
        <v>11297066.418195188</v>
      </c>
      <c r="I189" s="93">
        <f>IFERROR(SR_demand_forecast!J129*Settings!$K$67,"-")</f>
        <v>12009522.882083373</v>
      </c>
      <c r="J189" s="93">
        <f>IFERROR(SR_demand_forecast!K129*Settings!$K$67,"-")</f>
        <v>12748977.696182055</v>
      </c>
      <c r="K189" s="93">
        <f>IFERROR(SR_demand_forecast!L129*Settings!$K$67,"-")</f>
        <v>13516225.811914107</v>
      </c>
      <c r="L189" s="93">
        <f>IFERROR(SR_demand_forecast!M129*Settings!$K$67,"-")</f>
        <v>14312083.179419218</v>
      </c>
      <c r="M189" s="93">
        <f>IFERROR(SR_demand_forecast!N129*Settings!$K$67,"-")</f>
        <v>17160610.627168171</v>
      </c>
      <c r="N189" s="93">
        <f>IFERROR(SR_demand_forecast!O129*Settings!$K$67,"-")</f>
        <v>17390613.406377148</v>
      </c>
      <c r="O189" s="93">
        <f>IFERROR(SR_demand_forecast!P129*Settings!$K$67,"-")</f>
        <v>17625216.241170302</v>
      </c>
      <c r="P189" s="93">
        <f>IFERROR(SR_demand_forecast!Q129*Settings!$K$67,"-")</f>
        <v>17864511.13265932</v>
      </c>
      <c r="Q189" s="93">
        <f>IFERROR(SR_demand_forecast!R129*Settings!$K$67,"-")</f>
        <v>18108591.921978127</v>
      </c>
      <c r="R189" s="93">
        <f>IFERROR(SR_demand_forecast!S129*Settings!$K$67,"-")</f>
        <v>18357554.327083297</v>
      </c>
      <c r="S189" s="93">
        <f>IFERROR(SR_demand_forecast!T129*Settings!$K$67,"-")</f>
        <v>18611495.980290577</v>
      </c>
      <c r="T189" s="93">
        <f>IFERROR(SR_demand_forecast!U129*Settings!$K$67,"-")</f>
        <v>18870516.466562003</v>
      </c>
      <c r="U189" s="93">
        <f>IFERROR(SR_demand_forecast!V129*Settings!$K$67,"-")</f>
        <v>19134717.362558857</v>
      </c>
      <c r="V189" s="93">
        <f>IFERROR(SR_demand_forecast!W129*Settings!$K$67,"-")</f>
        <v>19404202.276475646</v>
      </c>
    </row>
    <row r="190" spans="1:22" x14ac:dyDescent="0.3">
      <c r="A190" s="247"/>
      <c r="B190" s="45" t="s">
        <v>56</v>
      </c>
      <c r="C190" s="93">
        <f>IFERROR(SR_demand_forecast!D130*Settings!$K$67,"-")</f>
        <v>19506592.396425623</v>
      </c>
      <c r="D190" s="93">
        <f>IFERROR(SR_demand_forecast!E130*Settings!$K$67,"-")</f>
        <v>19936035.025319707</v>
      </c>
      <c r="E190" s="93">
        <f>IFERROR(SR_demand_forecast!F130*Settings!$K$67,"-")</f>
        <v>22660322.657535631</v>
      </c>
      <c r="F190" s="93">
        <f>IFERROR(SR_demand_forecast!G130*Settings!$K$67,"-")</f>
        <v>24463063.217513047</v>
      </c>
      <c r="G190" s="93">
        <f>IFERROR(SR_demand_forecast!H130*Settings!$K$67,"-")</f>
        <v>27054081.861480195</v>
      </c>
      <c r="H190" s="93">
        <f>IFERROR(SR_demand_forecast!I130*Settings!$K$67,"-")</f>
        <v>29312438.242227443</v>
      </c>
      <c r="I190" s="93">
        <f>IFERROR(SR_demand_forecast!J130*Settings!$K$67,"-")</f>
        <v>31785713.135590877</v>
      </c>
      <c r="J190" s="93">
        <f>IFERROR(SR_demand_forecast!K130*Settings!$K$67,"-")</f>
        <v>34317397.655979849</v>
      </c>
      <c r="K190" s="93">
        <f>IFERROR(SR_demand_forecast!L130*Settings!$K$67,"-")</f>
        <v>36650479.735609531</v>
      </c>
      <c r="L190" s="93">
        <f>IFERROR(SR_demand_forecast!M130*Settings!$K$67,"-")</f>
        <v>39063596.346126169</v>
      </c>
      <c r="M190" s="93">
        <f>IFERROR(SR_demand_forecast!N130*Settings!$K$67,"-")</f>
        <v>39822957.934839815</v>
      </c>
      <c r="N190" s="93">
        <f>IFERROR(SR_demand_forecast!O130*Settings!$K$67,"-")</f>
        <v>40597506.755327716</v>
      </c>
      <c r="O190" s="93">
        <f>IFERROR(SR_demand_forecast!P130*Settings!$K$67,"-")</f>
        <v>41387546.552225396</v>
      </c>
      <c r="P190" s="93">
        <f>IFERROR(SR_demand_forecast!Q130*Settings!$K$67,"-")</f>
        <v>42193387.145061016</v>
      </c>
      <c r="Q190" s="93">
        <f>IFERROR(SR_demand_forecast!R130*Settings!$K$67,"-")</f>
        <v>43015344.54975336</v>
      </c>
      <c r="R190" s="93">
        <f>IFERROR(SR_demand_forecast!S130*Settings!$K$67,"-")</f>
        <v>43853741.102539539</v>
      </c>
      <c r="S190" s="93">
        <f>IFERROR(SR_demand_forecast!T130*Settings!$K$67,"-")</f>
        <v>44708905.586381458</v>
      </c>
      <c r="T190" s="93">
        <f>IFERROR(SR_demand_forecast!U130*Settings!$K$67,"-")</f>
        <v>45581173.359900199</v>
      </c>
      <c r="U190" s="93">
        <f>IFERROR(SR_demand_forecast!V130*Settings!$K$67,"-")</f>
        <v>46470886.488889322</v>
      </c>
      <c r="V190" s="93">
        <f>IFERROR(SR_demand_forecast!W130*Settings!$K$67,"-")</f>
        <v>47378393.880458221</v>
      </c>
    </row>
    <row r="191" spans="1:22" x14ac:dyDescent="0.3">
      <c r="A191" s="247"/>
      <c r="B191" s="45" t="s">
        <v>55</v>
      </c>
      <c r="C191" s="93">
        <f>IFERROR(SR_demand_forecast!D131*Settings!$K$67,"-")</f>
        <v>132029.07932789627</v>
      </c>
      <c r="D191" s="93">
        <f>IFERROR(SR_demand_forecast!E131*Settings!$K$67,"-")</f>
        <v>148183.22550448592</v>
      </c>
      <c r="E191" s="93">
        <f>IFERROR(SR_demand_forecast!F131*Settings!$K$67,"-")</f>
        <v>210084.67102654855</v>
      </c>
      <c r="F191" s="93">
        <f>IFERROR(SR_demand_forecast!G131*Settings!$K$67,"-")</f>
        <v>230769.93094300866</v>
      </c>
      <c r="G191" s="93">
        <f>IFERROR(SR_demand_forecast!H131*Settings!$K$67,"-")</f>
        <v>252198.56738771667</v>
      </c>
      <c r="H191" s="93">
        <f>IFERROR(SR_demand_forecast!I131*Settings!$K$67,"-")</f>
        <v>274392.04131783574</v>
      </c>
      <c r="I191" s="93">
        <f>IFERROR(SR_demand_forecast!J131*Settings!$K$67,"-")</f>
        <v>297372.37477820448</v>
      </c>
      <c r="J191" s="93">
        <f>IFERROR(SR_demand_forecast!K131*Settings!$K$67,"-")</f>
        <v>321162.16476046073</v>
      </c>
      <c r="K191" s="93">
        <f>IFERROR(SR_demand_forecast!L131*Settings!$K$67,"-")</f>
        <v>345784.59739209607</v>
      </c>
      <c r="L191" s="93">
        <f>IFERROR(SR_demand_forecast!M131*Settings!$K$67,"-")</f>
        <v>371263.46246309264</v>
      </c>
      <c r="M191" s="93">
        <f>IFERROR(SR_demand_forecast!N131*Settings!$K$67,"-")</f>
        <v>378688.73171235452</v>
      </c>
      <c r="N191" s="93">
        <f>IFERROR(SR_demand_forecast!O131*Settings!$K$67,"-")</f>
        <v>386262.50634660153</v>
      </c>
      <c r="O191" s="93">
        <f>IFERROR(SR_demand_forecast!P131*Settings!$K$67,"-")</f>
        <v>393987.75647353369</v>
      </c>
      <c r="P191" s="93">
        <f>IFERROR(SR_demand_forecast!Q131*Settings!$K$67,"-")</f>
        <v>401867.5116030043</v>
      </c>
      <c r="Q191" s="93">
        <f>IFERROR(SR_demand_forecast!R131*Settings!$K$67,"-")</f>
        <v>409904.86183506442</v>
      </c>
      <c r="R191" s="93">
        <f>IFERROR(SR_demand_forecast!S131*Settings!$K$67,"-")</f>
        <v>418102.9590717656</v>
      </c>
      <c r="S191" s="93">
        <f>IFERROR(SR_demand_forecast!T131*Settings!$K$67,"-")</f>
        <v>426465.01825320098</v>
      </c>
      <c r="T191" s="93">
        <f>IFERROR(SR_demand_forecast!U131*Settings!$K$67,"-")</f>
        <v>434994.31861826504</v>
      </c>
      <c r="U191" s="93">
        <f>IFERROR(SR_demand_forecast!V131*Settings!$K$67,"-")</f>
        <v>443694.20499063027</v>
      </c>
      <c r="V191" s="93">
        <f>IFERROR(SR_demand_forecast!W131*Settings!$K$67,"-")</f>
        <v>452568.08909044287</v>
      </c>
    </row>
    <row r="192" spans="1:22" x14ac:dyDescent="0.3">
      <c r="A192" s="247"/>
      <c r="B192" s="45" t="s">
        <v>99</v>
      </c>
      <c r="C192" s="93">
        <f>IFERROR(SR_demand_forecast!D132*Settings!$K$67,"-")</f>
        <v>0</v>
      </c>
      <c r="D192" s="93">
        <f>IFERROR(SR_demand_forecast!E132*Settings!$K$67,"-")</f>
        <v>0</v>
      </c>
      <c r="E192" s="93">
        <f>IFERROR(SR_demand_forecast!F132*Settings!$K$67,"-")</f>
        <v>0</v>
      </c>
      <c r="F192" s="93">
        <f>IFERROR(SR_demand_forecast!G132*Settings!$K$67,"-")</f>
        <v>0</v>
      </c>
      <c r="G192" s="93">
        <f>IFERROR(SR_demand_forecast!H132*Settings!$K$67,"-")</f>
        <v>0</v>
      </c>
      <c r="H192" s="93">
        <f>IFERROR(SR_demand_forecast!I132*Settings!$K$67,"-")</f>
        <v>0</v>
      </c>
      <c r="I192" s="93">
        <f>IFERROR(SR_demand_forecast!J132*Settings!$K$67,"-")</f>
        <v>0</v>
      </c>
      <c r="J192" s="93">
        <f>IFERROR(SR_demand_forecast!K132*Settings!$K$67,"-")</f>
        <v>0</v>
      </c>
      <c r="K192" s="93">
        <f>IFERROR(SR_demand_forecast!L132*Settings!$K$67,"-")</f>
        <v>0</v>
      </c>
      <c r="L192" s="93">
        <f>IFERROR(SR_demand_forecast!M132*Settings!$K$67,"-")</f>
        <v>0</v>
      </c>
      <c r="M192" s="93">
        <f>IFERROR(SR_demand_forecast!N132*Settings!$K$67,"-")</f>
        <v>0</v>
      </c>
      <c r="N192" s="93">
        <f>IFERROR(SR_demand_forecast!O132*Settings!$K$67,"-")</f>
        <v>0</v>
      </c>
      <c r="O192" s="93">
        <f>IFERROR(SR_demand_forecast!P132*Settings!$K$67,"-")</f>
        <v>0</v>
      </c>
      <c r="P192" s="93">
        <f>IFERROR(SR_demand_forecast!Q132*Settings!$K$67,"-")</f>
        <v>0</v>
      </c>
      <c r="Q192" s="93">
        <f>IFERROR(SR_demand_forecast!R132*Settings!$K$67,"-")</f>
        <v>0</v>
      </c>
      <c r="R192" s="93">
        <f>IFERROR(SR_demand_forecast!S132*Settings!$K$67,"-")</f>
        <v>0</v>
      </c>
      <c r="S192" s="93">
        <f>IFERROR(SR_demand_forecast!T132*Settings!$K$67,"-")</f>
        <v>0</v>
      </c>
      <c r="T192" s="93">
        <f>IFERROR(SR_demand_forecast!U132*Settings!$K$67,"-")</f>
        <v>0</v>
      </c>
      <c r="U192" s="93">
        <f>IFERROR(SR_demand_forecast!V132*Settings!$K$67,"-")</f>
        <v>0</v>
      </c>
      <c r="V192" s="93">
        <f>IFERROR(SR_demand_forecast!W132*Settings!$K$67,"-")</f>
        <v>0</v>
      </c>
    </row>
    <row r="193" spans="1:22" x14ac:dyDescent="0.3">
      <c r="A193" s="247"/>
      <c r="B193" s="45" t="s">
        <v>59</v>
      </c>
      <c r="C193" s="93">
        <f>IFERROR(SR_demand_forecast!D133*Settings!$K$67,"-")</f>
        <v>8319.8029311324153</v>
      </c>
      <c r="D193" s="93">
        <f>IFERROR(SR_demand_forecast!E133*Settings!$K$67,"-")</f>
        <v>9106.4024809849343</v>
      </c>
      <c r="E193" s="93">
        <f>IFERROR(SR_demand_forecast!F133*Settings!$K$67,"-")</f>
        <v>9924.1634745431493</v>
      </c>
      <c r="F193" s="93">
        <f>IFERROR(SR_demand_forecast!G133*Settings!$K$67,"-")</f>
        <v>10774.017729735348</v>
      </c>
      <c r="G193" s="93">
        <f>IFERROR(SR_demand_forecast!H133*Settings!$K$67,"-")</f>
        <v>12280.393987527259</v>
      </c>
      <c r="H193" s="93">
        <f>IFERROR(SR_demand_forecast!I133*Settings!$K$67,"-")</f>
        <v>13361.06865842966</v>
      </c>
      <c r="I193" s="93">
        <f>IFERROR(SR_demand_forecast!J133*Settings!$K$67,"-")</f>
        <v>14480.058158573145</v>
      </c>
      <c r="J193" s="93">
        <f>IFERROR(SR_demand_forecast!K133*Settings!$K$67,"-")</f>
        <v>15638.462811258989</v>
      </c>
      <c r="K193" s="93">
        <f>IFERROR(SR_demand_forecast!L133*Settings!$K$67,"-")</f>
        <v>16837.411626788849</v>
      </c>
      <c r="L193" s="93">
        <f>IFERROR(SR_demand_forecast!M133*Settings!$K$67,"-")</f>
        <v>18078.063009815396</v>
      </c>
      <c r="M193" s="93">
        <f>IFERROR(SR_demand_forecast!N133*Settings!$K$67,"-")</f>
        <v>18439.624270011707</v>
      </c>
      <c r="N193" s="93">
        <f>IFERROR(SR_demand_forecast!O133*Settings!$K$67,"-")</f>
        <v>18808.416755411938</v>
      </c>
      <c r="O193" s="93">
        <f>IFERROR(SR_demand_forecast!P133*Settings!$K$67,"-")</f>
        <v>19184.585090520177</v>
      </c>
      <c r="P193" s="93">
        <f>IFERROR(SR_demand_forecast!Q133*Settings!$K$67,"-")</f>
        <v>19568.27679233058</v>
      </c>
      <c r="Q193" s="93">
        <f>IFERROR(SR_demand_forecast!R133*Settings!$K$67,"-")</f>
        <v>19959.642328177193</v>
      </c>
      <c r="R193" s="93">
        <f>IFERROR(SR_demand_forecast!S133*Settings!$K$67,"-")</f>
        <v>20358.835174740732</v>
      </c>
      <c r="S193" s="93">
        <f>IFERROR(SR_demand_forecast!T133*Settings!$K$67,"-")</f>
        <v>20766.011878235549</v>
      </c>
      <c r="T193" s="93">
        <f>IFERROR(SR_demand_forecast!U133*Settings!$K$67,"-")</f>
        <v>21181.332115800265</v>
      </c>
      <c r="U193" s="93">
        <f>IFERROR(SR_demand_forecast!V133*Settings!$K$67,"-")</f>
        <v>21604.958758116267</v>
      </c>
      <c r="V193" s="93">
        <f>IFERROR(SR_demand_forecast!W133*Settings!$K$67,"-")</f>
        <v>22037.057933278589</v>
      </c>
    </row>
    <row r="194" spans="1:22" x14ac:dyDescent="0.3">
      <c r="A194" s="247"/>
      <c r="B194" s="45" t="s">
        <v>100</v>
      </c>
      <c r="C194" s="93">
        <f>IFERROR(SR_demand_forecast!D134*Settings!$K$67,"-")</f>
        <v>0</v>
      </c>
      <c r="D194" s="93">
        <f>IFERROR(SR_demand_forecast!E134*Settings!$K$67,"-")</f>
        <v>0</v>
      </c>
      <c r="E194" s="93">
        <f>IFERROR(SR_demand_forecast!F134*Settings!$K$67,"-")</f>
        <v>0</v>
      </c>
      <c r="F194" s="93">
        <f>IFERROR(SR_demand_forecast!G134*Settings!$K$67,"-")</f>
        <v>0</v>
      </c>
      <c r="G194" s="93">
        <f>IFERROR(SR_demand_forecast!H134*Settings!$K$67,"-")</f>
        <v>0</v>
      </c>
      <c r="H194" s="93">
        <f>IFERROR(SR_demand_forecast!I134*Settings!$K$67,"-")</f>
        <v>0</v>
      </c>
      <c r="I194" s="93">
        <f>IFERROR(SR_demand_forecast!J134*Settings!$K$67,"-")</f>
        <v>0</v>
      </c>
      <c r="J194" s="93">
        <f>IFERROR(SR_demand_forecast!K134*Settings!$K$67,"-")</f>
        <v>0</v>
      </c>
      <c r="K194" s="93">
        <f>IFERROR(SR_demand_forecast!L134*Settings!$K$67,"-")</f>
        <v>0</v>
      </c>
      <c r="L194" s="93">
        <f>IFERROR(SR_demand_forecast!M134*Settings!$K$67,"-")</f>
        <v>0</v>
      </c>
      <c r="M194" s="93">
        <f>IFERROR(SR_demand_forecast!N134*Settings!$K$67,"-")</f>
        <v>0</v>
      </c>
      <c r="N194" s="93">
        <f>IFERROR(SR_demand_forecast!O134*Settings!$K$67,"-")</f>
        <v>0</v>
      </c>
      <c r="O194" s="93">
        <f>IFERROR(SR_demand_forecast!P134*Settings!$K$67,"-")</f>
        <v>0</v>
      </c>
      <c r="P194" s="93">
        <f>IFERROR(SR_demand_forecast!Q134*Settings!$K$67,"-")</f>
        <v>0</v>
      </c>
      <c r="Q194" s="93">
        <f>IFERROR(SR_demand_forecast!R134*Settings!$K$67,"-")</f>
        <v>0</v>
      </c>
      <c r="R194" s="93">
        <f>IFERROR(SR_demand_forecast!S134*Settings!$K$67,"-")</f>
        <v>0</v>
      </c>
      <c r="S194" s="93">
        <f>IFERROR(SR_demand_forecast!T134*Settings!$K$67,"-")</f>
        <v>0</v>
      </c>
      <c r="T194" s="93">
        <f>IFERROR(SR_demand_forecast!U134*Settings!$K$67,"-")</f>
        <v>0</v>
      </c>
      <c r="U194" s="93">
        <f>IFERROR(SR_demand_forecast!V134*Settings!$K$67,"-")</f>
        <v>0</v>
      </c>
      <c r="V194" s="93">
        <f>IFERROR(SR_demand_forecast!W134*Settings!$K$67,"-")</f>
        <v>0</v>
      </c>
    </row>
    <row r="195" spans="1:22" x14ac:dyDescent="0.3">
      <c r="A195" s="247"/>
      <c r="B195" s="45" t="s">
        <v>57</v>
      </c>
      <c r="C195" s="93">
        <f>IFERROR(SR_demand_forecast!D135*Settings!$K$67,"-")</f>
        <v>124336.33826721668</v>
      </c>
      <c r="D195" s="93">
        <f>IFERROR(SR_demand_forecast!E135*Settings!$K$67,"-")</f>
        <v>136091.77388520807</v>
      </c>
      <c r="E195" s="93">
        <f>IFERROR(SR_demand_forecast!F135*Settings!$K$67,"-")</f>
        <v>148312.90560652755</v>
      </c>
      <c r="F195" s="93">
        <f>IFERROR(SR_demand_forecast!G135*Settings!$K$67,"-")</f>
        <v>161013.65910106114</v>
      </c>
      <c r="G195" s="93">
        <f>IFERROR(SR_demand_forecast!H135*Settings!$K$67,"-")</f>
        <v>177314.18319003584</v>
      </c>
      <c r="H195" s="93">
        <f>IFERROR(SR_demand_forecast!I135*Settings!$K$67,"-")</f>
        <v>191833.12010705352</v>
      </c>
      <c r="I195" s="93">
        <f>IFERROR(SR_demand_forecast!J135*Settings!$K$67,"-")</f>
        <v>206892.03097008617</v>
      </c>
      <c r="J195" s="93">
        <f>IFERROR(SR_demand_forecast!K135*Settings!$K$67,"-")</f>
        <v>222506.70716220746</v>
      </c>
      <c r="K195" s="93">
        <f>IFERROR(SR_demand_forecast!L135*Settings!$K$67,"-")</f>
        <v>238693.35573223582</v>
      </c>
      <c r="L195" s="93">
        <f>IFERROR(SR_demand_forecast!M135*Settings!$K$67,"-")</f>
        <v>255468.60970481066</v>
      </c>
      <c r="M195" s="93">
        <f>IFERROR(SR_demand_forecast!N135*Settings!$K$67,"-")</f>
        <v>259070.87476839518</v>
      </c>
      <c r="N195" s="93">
        <f>IFERROR(SR_demand_forecast!O135*Settings!$K$67,"-")</f>
        <v>262745.1851332513</v>
      </c>
      <c r="O195" s="93">
        <f>IFERROR(SR_demand_forecast!P135*Settings!$K$67,"-")</f>
        <v>266492.98170540464</v>
      </c>
      <c r="P195" s="93">
        <f>IFERROR(SR_demand_forecast!Q135*Settings!$K$67,"-")</f>
        <v>270315.73420900101</v>
      </c>
      <c r="Q195" s="93">
        <f>IFERROR(SR_demand_forecast!R135*Settings!$K$67,"-")</f>
        <v>274214.94176266936</v>
      </c>
      <c r="R195" s="93">
        <f>IFERROR(SR_demand_forecast!S135*Settings!$K$67,"-")</f>
        <v>278192.13346741098</v>
      </c>
      <c r="S195" s="93">
        <f>IFERROR(SR_demand_forecast!T135*Settings!$K$67,"-")</f>
        <v>282248.86900624749</v>
      </c>
      <c r="T195" s="93">
        <f>IFERROR(SR_demand_forecast!U135*Settings!$K$67,"-")</f>
        <v>286386.73925586074</v>
      </c>
      <c r="U195" s="93">
        <f>IFERROR(SR_demand_forecast!V135*Settings!$K$67,"-")</f>
        <v>290607.36691046623</v>
      </c>
      <c r="V195" s="93">
        <f>IFERROR(SR_demand_forecast!W135*Settings!$K$67,"-")</f>
        <v>294912.40711816383</v>
      </c>
    </row>
    <row r="196" spans="1:22" x14ac:dyDescent="0.3">
      <c r="A196" s="247"/>
      <c r="B196" s="45" t="s">
        <v>60</v>
      </c>
      <c r="C196" s="93">
        <f>IFERROR(SR_demand_forecast!D136*Settings!$K$67,"-")</f>
        <v>1828694.4909519234</v>
      </c>
      <c r="D196" s="93">
        <f>IFERROR(SR_demand_forecast!E136*Settings!$K$67,"-")</f>
        <v>2012672.2397386022</v>
      </c>
      <c r="E196" s="93">
        <f>IFERROR(SR_demand_forecast!F136*Settings!$K$67,"-")</f>
        <v>2203720.9405569606</v>
      </c>
      <c r="F196" s="93">
        <f>IFERROR(SR_demand_forecast!G136*Settings!$K$67,"-")</f>
        <v>2402049.8403887535</v>
      </c>
      <c r="G196" s="93">
        <f>IFERROR(SR_demand_forecast!H136*Settings!$K$67,"-")</f>
        <v>2607873.7277141893</v>
      </c>
      <c r="H196" s="93">
        <f>IFERROR(SR_demand_forecast!I136*Settings!$K$67,"-")</f>
        <v>2879089.4315111702</v>
      </c>
      <c r="I196" s="93">
        <f>IFERROR(SR_demand_forecast!J136*Settings!$K$67,"-")</f>
        <v>3112807.0425015478</v>
      </c>
      <c r="J196" s="93">
        <f>IFERROR(SR_demand_forecast!K136*Settings!$K$67,"-")</f>
        <v>3354943.382097234</v>
      </c>
      <c r="K196" s="93">
        <f>IFERROR(SR_demand_forecast!L136*Settings!$K$67,"-")</f>
        <v>3605741.7123980448</v>
      </c>
      <c r="L196" s="93">
        <f>IFERROR(SR_demand_forecast!M136*Settings!$K$67,"-")</f>
        <v>3865451.6584963463</v>
      </c>
      <c r="M196" s="93">
        <f>IFERROR(SR_demand_forecast!N136*Settings!$K$67,"-")</f>
        <v>3931677.6947514131</v>
      </c>
      <c r="N196" s="93">
        <f>IFERROR(SR_demand_forecast!O136*Settings!$K$67,"-")</f>
        <v>3999228.2517315801</v>
      </c>
      <c r="O196" s="93">
        <f>IFERROR(SR_demand_forecast!P136*Settings!$K$67,"-")</f>
        <v>4068129.8198513524</v>
      </c>
      <c r="P196" s="93">
        <f>IFERROR(SR_demand_forecast!Q136*Settings!$K$67,"-")</f>
        <v>4138409.4193335194</v>
      </c>
      <c r="Q196" s="93">
        <f>IFERROR(SR_demand_forecast!R136*Settings!$K$67,"-")</f>
        <v>4210094.6108053299</v>
      </c>
      <c r="R196" s="93">
        <f>IFERROR(SR_demand_forecast!S136*Settings!$K$67,"-")</f>
        <v>4283213.506106575</v>
      </c>
      <c r="S196" s="93">
        <f>IFERROR(SR_demand_forecast!T136*Settings!$K$67,"-")</f>
        <v>4357794.7793138474</v>
      </c>
      <c r="T196" s="93">
        <f>IFERROR(SR_demand_forecast!U136*Settings!$K$67,"-")</f>
        <v>4433867.677985264</v>
      </c>
      <c r="U196" s="93">
        <f>IFERROR(SR_demand_forecast!V136*Settings!$K$67,"-")</f>
        <v>4511462.0346301096</v>
      </c>
      <c r="V196" s="93">
        <f>IFERROR(SR_demand_forecast!W136*Settings!$K$67,"-")</f>
        <v>4590608.2784078512</v>
      </c>
    </row>
    <row r="197" spans="1:22" x14ac:dyDescent="0.3">
      <c r="A197" s="247"/>
      <c r="B197" s="45" t="s">
        <v>103</v>
      </c>
      <c r="C197" s="154">
        <f t="shared" ref="C197:V197" si="10">SUM(C189:C196)</f>
        <v>29713314.830201514</v>
      </c>
      <c r="D197" s="154">
        <f t="shared" si="10"/>
        <v>30944120.442565527</v>
      </c>
      <c r="E197" s="154">
        <f t="shared" si="10"/>
        <v>34546407.31044244</v>
      </c>
      <c r="F197" s="154">
        <f t="shared" si="10"/>
        <v>37217741.347899757</v>
      </c>
      <c r="G197" s="154">
        <f t="shared" si="10"/>
        <v>40714582.575798355</v>
      </c>
      <c r="H197" s="154">
        <f t="shared" si="10"/>
        <v>43968180.322017118</v>
      </c>
      <c r="I197" s="154">
        <f t="shared" si="10"/>
        <v>47426787.524082668</v>
      </c>
      <c r="J197" s="154">
        <f t="shared" si="10"/>
        <v>50980626.068993077</v>
      </c>
      <c r="K197" s="154">
        <f t="shared" si="10"/>
        <v>54373762.6246728</v>
      </c>
      <c r="L197" s="154">
        <f t="shared" si="10"/>
        <v>57885941.319219455</v>
      </c>
      <c r="M197" s="154">
        <f t="shared" si="10"/>
        <v>61571445.487510167</v>
      </c>
      <c r="N197" s="154">
        <f t="shared" si="10"/>
        <v>62655164.521671712</v>
      </c>
      <c r="O197" s="154">
        <f t="shared" si="10"/>
        <v>63760557.936516508</v>
      </c>
      <c r="P197" s="154">
        <f t="shared" si="10"/>
        <v>64888059.219658189</v>
      </c>
      <c r="Q197" s="154">
        <f t="shared" si="10"/>
        <v>66038110.52846273</v>
      </c>
      <c r="R197" s="154">
        <f t="shared" si="10"/>
        <v>67211162.86344333</v>
      </c>
      <c r="S197" s="154">
        <f t="shared" si="10"/>
        <v>68407676.245123565</v>
      </c>
      <c r="T197" s="154">
        <f t="shared" si="10"/>
        <v>69628119.894437388</v>
      </c>
      <c r="U197" s="154">
        <f t="shared" si="10"/>
        <v>70872972.416737497</v>
      </c>
      <c r="V197" s="154">
        <f t="shared" si="10"/>
        <v>72142721.98948361</v>
      </c>
    </row>
    <row r="198" spans="1:22" x14ac:dyDescent="0.3">
      <c r="A198" s="247"/>
    </row>
    <row r="199" spans="1:22" x14ac:dyDescent="0.3">
      <c r="A199" s="247"/>
    </row>
    <row r="200" spans="1:22" x14ac:dyDescent="0.3">
      <c r="A200" s="247"/>
    </row>
    <row r="201" spans="1:22" x14ac:dyDescent="0.3">
      <c r="A201" s="247"/>
    </row>
    <row r="202" spans="1:22" x14ac:dyDescent="0.3">
      <c r="A202" s="247"/>
    </row>
    <row r="203" spans="1:22" x14ac:dyDescent="0.3">
      <c r="A203" s="247"/>
    </row>
    <row r="204" spans="1:22" x14ac:dyDescent="0.3">
      <c r="A204" s="247"/>
    </row>
    <row r="205" spans="1:22" x14ac:dyDescent="0.3">
      <c r="A205" s="247"/>
      <c r="B205" t="s">
        <v>226</v>
      </c>
      <c r="L205" s="32"/>
      <c r="M205" s="32"/>
    </row>
    <row r="206" spans="1:22" x14ac:dyDescent="0.3">
      <c r="A206" s="247"/>
      <c r="B206" s="91" t="s">
        <v>101</v>
      </c>
      <c r="C206" s="91">
        <v>2021</v>
      </c>
      <c r="D206" s="92">
        <v>2022</v>
      </c>
      <c r="E206" s="91">
        <v>2023</v>
      </c>
      <c r="F206" s="92">
        <v>2024</v>
      </c>
      <c r="G206" s="91">
        <v>2025</v>
      </c>
      <c r="H206" s="92">
        <v>2026</v>
      </c>
      <c r="I206" s="91">
        <v>2027</v>
      </c>
      <c r="J206" s="92">
        <v>2028</v>
      </c>
      <c r="K206" s="91">
        <v>2029</v>
      </c>
      <c r="L206" s="92">
        <v>2030</v>
      </c>
      <c r="M206" s="91">
        <v>2031</v>
      </c>
      <c r="N206" s="92">
        <v>2032</v>
      </c>
      <c r="O206" s="91">
        <v>2033</v>
      </c>
      <c r="P206" s="92">
        <v>2034</v>
      </c>
      <c r="Q206" s="91">
        <v>2035</v>
      </c>
      <c r="R206" s="92">
        <v>2036</v>
      </c>
      <c r="S206" s="91">
        <v>2037</v>
      </c>
      <c r="T206" s="92">
        <v>2038</v>
      </c>
      <c r="U206" s="91">
        <v>2039</v>
      </c>
      <c r="V206" s="92">
        <v>2040</v>
      </c>
    </row>
    <row r="207" spans="1:22" x14ac:dyDescent="0.3">
      <c r="A207" s="247"/>
      <c r="B207" s="45" t="s">
        <v>58</v>
      </c>
      <c r="C207" s="93">
        <f>IFERROR(SR_demand_forecast!D202*Settings!$K$67,"-")</f>
        <v>8679389.8889696561</v>
      </c>
      <c r="D207" s="93">
        <f>IFERROR(SR_demand_forecast!E202*Settings!$K$67,"-")</f>
        <v>9856767.9956472777</v>
      </c>
      <c r="E207" s="93">
        <f>IFERROR(SR_demand_forecast!F202*Settings!$K$67,"-")</f>
        <v>11080788.388858669</v>
      </c>
      <c r="F207" s="93">
        <f>IFERROR(SR_demand_forecast!G202*Settings!$K$67,"-")</f>
        <v>12352845.808822503</v>
      </c>
      <c r="G207" s="93">
        <f>IFERROR(SR_demand_forecast!H202*Settings!$K$67,"-")</f>
        <v>13674372.128451603</v>
      </c>
      <c r="H207" s="93">
        <f>IFERROR(SR_demand_forecast!I202*Settings!$K$67,"-")</f>
        <v>15046837.280764587</v>
      </c>
      <c r="I207" s="93">
        <f>IFERROR(SR_demand_forecast!J202*Settings!$K$67,"-")</f>
        <v>16471750.208540959</v>
      </c>
      <c r="J207" s="93">
        <f>IFERROR(SR_demand_forecast!K202*Settings!$K$67,"-")</f>
        <v>17950659.836738326</v>
      </c>
      <c r="K207" s="93">
        <f>IFERROR(SR_demand_forecast!L202*Settings!$K$67,"-")</f>
        <v>19485156.068202429</v>
      </c>
      <c r="L207" s="93">
        <f>IFERROR(SR_demand_forecast!M202*Settings!$K$67,"-")</f>
        <v>21076870.803212646</v>
      </c>
      <c r="M207" s="93">
        <f>IFERROR(SR_demand_forecast!N202*Settings!$K$67,"-")</f>
        <v>24060694.003437467</v>
      </c>
      <c r="N207" s="93">
        <f>IFERROR(SR_demand_forecast!O202*Settings!$K$67,"-")</f>
        <v>24428698.450171825</v>
      </c>
      <c r="O207" s="93">
        <f>IFERROR(SR_demand_forecast!P202*Settings!$K$67,"-")</f>
        <v>24804062.985840879</v>
      </c>
      <c r="P207" s="93">
        <f>IFERROR(SR_demand_forecast!Q202*Settings!$K$67,"-")</f>
        <v>25186934.812223308</v>
      </c>
      <c r="Q207" s="93">
        <f>IFERROR(SR_demand_forecast!R202*Settings!$K$67,"-")</f>
        <v>25577464.075133391</v>
      </c>
      <c r="R207" s="93">
        <f>IFERROR(SR_demand_forecast!S202*Settings!$K$67,"-")</f>
        <v>25975803.923301667</v>
      </c>
      <c r="S207" s="93">
        <f>IFERROR(SR_demand_forecast!T202*Settings!$K$67,"-")</f>
        <v>26382110.568433318</v>
      </c>
      <c r="T207" s="93">
        <f>IFERROR(SR_demand_forecast!U202*Settings!$K$67,"-")</f>
        <v>26796543.346467599</v>
      </c>
      <c r="U207" s="93">
        <f>IFERROR(SR_demand_forecast!V202*Settings!$K$67,"-")</f>
        <v>27219264.78006256</v>
      </c>
      <c r="V207" s="93">
        <f>IFERROR(SR_demand_forecast!W202*Settings!$K$67,"-")</f>
        <v>27650440.642329425</v>
      </c>
    </row>
    <row r="208" spans="1:22" x14ac:dyDescent="0.3">
      <c r="A208" s="247"/>
      <c r="B208" s="45" t="s">
        <v>56</v>
      </c>
      <c r="C208" s="93">
        <f>IFERROR(SR_demand_forecast!D203*Settings!$K$67,"-")</f>
        <v>20383005.92478089</v>
      </c>
      <c r="D208" s="93">
        <f>IFERROR(SR_demand_forecast!E203*Settings!$K$67,"-")</f>
        <v>21723918.623164449</v>
      </c>
      <c r="E208" s="93">
        <f>IFERROR(SR_demand_forecast!F203*Settings!$K$67,"-")</f>
        <v>25395784.562238086</v>
      </c>
      <c r="F208" s="93">
        <f>IFERROR(SR_demand_forecast!G203*Settings!$K$67,"-")</f>
        <v>28183291.407908387</v>
      </c>
      <c r="G208" s="93">
        <f>IFERROR(SR_demand_forecast!H203*Settings!$K$67,"-")</f>
        <v>31797372.804234251</v>
      </c>
      <c r="H208" s="93">
        <f>IFERROR(SR_demand_forecast!I203*Settings!$K$67,"-")</f>
        <v>35118226.356158406</v>
      </c>
      <c r="I208" s="93">
        <f>IFERROR(SR_demand_forecast!J203*Settings!$K$67,"-")</f>
        <v>38694600.991168723</v>
      </c>
      <c r="J208" s="93">
        <f>IFERROR(SR_demand_forecast!K203*Settings!$K$67,"-")</f>
        <v>42371186.927624881</v>
      </c>
      <c r="K208" s="93">
        <f>IFERROR(SR_demand_forecast!L203*Settings!$K$67,"-")</f>
        <v>45892202.924822211</v>
      </c>
      <c r="L208" s="93">
        <f>IFERROR(SR_demand_forecast!M203*Settings!$K$67,"-")</f>
        <v>49537549.293900535</v>
      </c>
      <c r="M208" s="93">
        <f>IFERROR(SR_demand_forecast!N203*Settings!$K$67,"-")</f>
        <v>50506389.941569664</v>
      </c>
      <c r="N208" s="93">
        <f>IFERROR(SR_demand_forecast!O203*Settings!$K$67,"-")</f>
        <v>51494607.402192168</v>
      </c>
      <c r="O208" s="93">
        <f>IFERROR(SR_demand_forecast!P203*Settings!$K$67,"-")</f>
        <v>52502589.21202714</v>
      </c>
      <c r="P208" s="93">
        <f>IFERROR(SR_demand_forecast!Q203*Settings!$K$67,"-")</f>
        <v>53530730.6580588</v>
      </c>
      <c r="Q208" s="93">
        <f>IFERROR(SR_demand_forecast!R203*Settings!$K$67,"-")</f>
        <v>54579434.9330111</v>
      </c>
      <c r="R208" s="93">
        <f>IFERROR(SR_demand_forecast!S203*Settings!$K$67,"-")</f>
        <v>55649113.293462425</v>
      </c>
      <c r="S208" s="93">
        <f>IFERROR(SR_demand_forecast!T203*Settings!$K$67,"-")</f>
        <v>56740185.221122801</v>
      </c>
      <c r="T208" s="93">
        <f>IFERROR(SR_demand_forecast!U203*Settings!$K$67,"-")</f>
        <v>57853078.587336376</v>
      </c>
      <c r="U208" s="93">
        <f>IFERROR(SR_demand_forecast!V203*Settings!$K$67,"-")</f>
        <v>58988229.820874222</v>
      </c>
      <c r="V208" s="93">
        <f>IFERROR(SR_demand_forecast!W203*Settings!$K$67,"-")</f>
        <v>60146084.079082817</v>
      </c>
    </row>
    <row r="209" spans="1:22" x14ac:dyDescent="0.3">
      <c r="A209" s="247"/>
      <c r="B209" s="45" t="s">
        <v>55</v>
      </c>
      <c r="C209" s="93">
        <f>IFERROR(SR_demand_forecast!D204*Settings!$K$67,"-")</f>
        <v>147561.91219000169</v>
      </c>
      <c r="D209" s="93">
        <f>IFERROR(SR_demand_forecast!E204*Settings!$K$67,"-")</f>
        <v>179870.20454318103</v>
      </c>
      <c r="E209" s="93">
        <f>IFERROR(SR_demand_forecast!F204*Settings!$K$67,"-")</f>
        <v>258565.74895575209</v>
      </c>
      <c r="F209" s="93">
        <f>IFERROR(SR_demand_forecast!G204*Settings!$K$67,"-")</f>
        <v>296704.19692672545</v>
      </c>
      <c r="G209" s="93">
        <f>IFERROR(SR_demand_forecast!H204*Settings!$K$67,"-")</f>
        <v>336264.75651695556</v>
      </c>
      <c r="H209" s="93">
        <f>IFERROR(SR_demand_forecast!I204*Settings!$K$67,"-")</f>
        <v>377289.05681202409</v>
      </c>
      <c r="I209" s="93">
        <f>IFERROR(SR_demand_forecast!J204*Settings!$K$67,"-")</f>
        <v>419819.82321628864</v>
      </c>
      <c r="J209" s="93">
        <f>IFERROR(SR_demand_forecast!K204*Settings!$K$67,"-")</f>
        <v>463900.90465399879</v>
      </c>
      <c r="K209" s="93">
        <f>IFERROR(SR_demand_forecast!L204*Settings!$K$67,"-")</f>
        <v>509577.30141993106</v>
      </c>
      <c r="L209" s="93">
        <f>IFERROR(SR_demand_forecast!M204*Settings!$K$67,"-")</f>
        <v>556895.19369463902</v>
      </c>
      <c r="M209" s="93">
        <f>IFERROR(SR_demand_forecast!N204*Settings!$K$67,"-")</f>
        <v>568033.09756853187</v>
      </c>
      <c r="N209" s="93">
        <f>IFERROR(SR_demand_forecast!O204*Settings!$K$67,"-")</f>
        <v>579393.75951990229</v>
      </c>
      <c r="O209" s="93">
        <f>IFERROR(SR_demand_forecast!P204*Settings!$K$67,"-")</f>
        <v>590981.63471030048</v>
      </c>
      <c r="P209" s="93">
        <f>IFERROR(SR_demand_forecast!Q204*Settings!$K$67,"-")</f>
        <v>602801.26740450657</v>
      </c>
      <c r="Q209" s="93">
        <f>IFERROR(SR_demand_forecast!R204*Settings!$K$67,"-")</f>
        <v>614857.29275259678</v>
      </c>
      <c r="R209" s="93">
        <f>IFERROR(SR_demand_forecast!S204*Settings!$K$67,"-")</f>
        <v>627154.43860764848</v>
      </c>
      <c r="S209" s="93">
        <f>IFERROR(SR_demand_forecast!T204*Settings!$K$67,"-")</f>
        <v>639697.5273798015</v>
      </c>
      <c r="T209" s="93">
        <f>IFERROR(SR_demand_forecast!U204*Settings!$K$67,"-")</f>
        <v>652491.47792739759</v>
      </c>
      <c r="U209" s="93">
        <f>IFERROR(SR_demand_forecast!V204*Settings!$K$67,"-")</f>
        <v>665541.30748594552</v>
      </c>
      <c r="V209" s="93">
        <f>IFERROR(SR_demand_forecast!W204*Settings!$K$67,"-")</f>
        <v>678852.13363566436</v>
      </c>
    </row>
    <row r="210" spans="1:22" x14ac:dyDescent="0.3">
      <c r="A210" s="247"/>
      <c r="B210" s="45" t="s">
        <v>99</v>
      </c>
      <c r="C210" s="93">
        <f>IFERROR(SR_demand_forecast!D205*Settings!$K$67,"-")</f>
        <v>0</v>
      </c>
      <c r="D210" s="93">
        <f>IFERROR(SR_demand_forecast!E205*Settings!$K$67,"-")</f>
        <v>0</v>
      </c>
      <c r="E210" s="93">
        <f>IFERROR(SR_demand_forecast!F205*Settings!$K$67,"-")</f>
        <v>0</v>
      </c>
      <c r="F210" s="93">
        <f>IFERROR(SR_demand_forecast!G205*Settings!$K$67,"-")</f>
        <v>0</v>
      </c>
      <c r="G210" s="93">
        <f>IFERROR(SR_demand_forecast!H205*Settings!$K$67,"-")</f>
        <v>0</v>
      </c>
      <c r="H210" s="93">
        <f>IFERROR(SR_demand_forecast!I205*Settings!$K$67,"-")</f>
        <v>0</v>
      </c>
      <c r="I210" s="93">
        <f>IFERROR(SR_demand_forecast!J205*Settings!$K$67,"-")</f>
        <v>0</v>
      </c>
      <c r="J210" s="93">
        <f>IFERROR(SR_demand_forecast!K205*Settings!$K$67,"-")</f>
        <v>0</v>
      </c>
      <c r="K210" s="93">
        <f>IFERROR(SR_demand_forecast!L205*Settings!$K$67,"-")</f>
        <v>0</v>
      </c>
      <c r="L210" s="93">
        <f>IFERROR(SR_demand_forecast!M205*Settings!$K$67,"-")</f>
        <v>0</v>
      </c>
      <c r="M210" s="93">
        <f>IFERROR(SR_demand_forecast!N205*Settings!$K$67,"-")</f>
        <v>0</v>
      </c>
      <c r="N210" s="93">
        <f>IFERROR(SR_demand_forecast!O205*Settings!$K$67,"-")</f>
        <v>0</v>
      </c>
      <c r="O210" s="93">
        <f>IFERROR(SR_demand_forecast!P205*Settings!$K$67,"-")</f>
        <v>0</v>
      </c>
      <c r="P210" s="93">
        <f>IFERROR(SR_demand_forecast!Q205*Settings!$K$67,"-")</f>
        <v>0</v>
      </c>
      <c r="Q210" s="93">
        <f>IFERROR(SR_demand_forecast!R205*Settings!$K$67,"-")</f>
        <v>0</v>
      </c>
      <c r="R210" s="93">
        <f>IFERROR(SR_demand_forecast!S205*Settings!$K$67,"-")</f>
        <v>0</v>
      </c>
      <c r="S210" s="93">
        <f>IFERROR(SR_demand_forecast!T205*Settings!$K$67,"-")</f>
        <v>0</v>
      </c>
      <c r="T210" s="93">
        <f>IFERROR(SR_demand_forecast!U205*Settings!$K$67,"-")</f>
        <v>0</v>
      </c>
      <c r="U210" s="93">
        <f>IFERROR(SR_demand_forecast!V205*Settings!$K$67,"-")</f>
        <v>0</v>
      </c>
      <c r="V210" s="93">
        <f>IFERROR(SR_demand_forecast!W205*Settings!$K$67,"-")</f>
        <v>0</v>
      </c>
    </row>
    <row r="211" spans="1:22" x14ac:dyDescent="0.3">
      <c r="A211" s="247"/>
      <c r="B211" s="45" t="s">
        <v>59</v>
      </c>
      <c r="C211" s="93">
        <f>IFERROR(SR_demand_forecast!D206*Settings!$K$67,"-")</f>
        <v>8319.8029311324153</v>
      </c>
      <c r="D211" s="93">
        <f>IFERROR(SR_demand_forecast!E206*Settings!$K$67,"-")</f>
        <v>9106.4024809849343</v>
      </c>
      <c r="E211" s="93">
        <f>IFERROR(SR_demand_forecast!F206*Settings!$K$67,"-")</f>
        <v>9924.1634745431493</v>
      </c>
      <c r="F211" s="93">
        <f>IFERROR(SR_demand_forecast!G206*Settings!$K$67,"-")</f>
        <v>10774.017729735348</v>
      </c>
      <c r="G211" s="93">
        <f>IFERROR(SR_demand_forecast!H206*Settings!$K$67,"-")</f>
        <v>12280.393987527259</v>
      </c>
      <c r="H211" s="93">
        <f>IFERROR(SR_demand_forecast!I206*Settings!$K$67,"-")</f>
        <v>13361.06865842966</v>
      </c>
      <c r="I211" s="93">
        <f>IFERROR(SR_demand_forecast!J206*Settings!$K$67,"-")</f>
        <v>14480.058158573145</v>
      </c>
      <c r="J211" s="93">
        <f>IFERROR(SR_demand_forecast!K206*Settings!$K$67,"-")</f>
        <v>15638.462811258989</v>
      </c>
      <c r="K211" s="93">
        <f>IFERROR(SR_demand_forecast!L206*Settings!$K$67,"-")</f>
        <v>16837.411626788849</v>
      </c>
      <c r="L211" s="93">
        <f>IFERROR(SR_demand_forecast!M206*Settings!$K$67,"-")</f>
        <v>18078.063009815396</v>
      </c>
      <c r="M211" s="93">
        <f>IFERROR(SR_demand_forecast!N206*Settings!$K$67,"-")</f>
        <v>18439.624270011707</v>
      </c>
      <c r="N211" s="93">
        <f>IFERROR(SR_demand_forecast!O206*Settings!$K$67,"-")</f>
        <v>18808.416755411938</v>
      </c>
      <c r="O211" s="93">
        <f>IFERROR(SR_demand_forecast!P206*Settings!$K$67,"-")</f>
        <v>19184.585090520177</v>
      </c>
      <c r="P211" s="93">
        <f>IFERROR(SR_demand_forecast!Q206*Settings!$K$67,"-")</f>
        <v>19568.27679233058</v>
      </c>
      <c r="Q211" s="93">
        <f>IFERROR(SR_demand_forecast!R206*Settings!$K$67,"-")</f>
        <v>19959.642328177193</v>
      </c>
      <c r="R211" s="93">
        <f>IFERROR(SR_demand_forecast!S206*Settings!$K$67,"-")</f>
        <v>20358.835174740732</v>
      </c>
      <c r="S211" s="93">
        <f>IFERROR(SR_demand_forecast!T206*Settings!$K$67,"-")</f>
        <v>20766.011878235549</v>
      </c>
      <c r="T211" s="93">
        <f>IFERROR(SR_demand_forecast!U206*Settings!$K$67,"-")</f>
        <v>21181.332115800265</v>
      </c>
      <c r="U211" s="93">
        <f>IFERROR(SR_demand_forecast!V206*Settings!$K$67,"-")</f>
        <v>21604.958758116267</v>
      </c>
      <c r="V211" s="93">
        <f>IFERROR(SR_demand_forecast!W206*Settings!$K$67,"-")</f>
        <v>22037.057933278589</v>
      </c>
    </row>
    <row r="212" spans="1:22" x14ac:dyDescent="0.3">
      <c r="A212" s="247"/>
      <c r="B212" s="45" t="s">
        <v>100</v>
      </c>
      <c r="C212" s="93">
        <f>IFERROR(SR_demand_forecast!D207*Settings!$K$67,"-")</f>
        <v>0</v>
      </c>
      <c r="D212" s="93">
        <f>IFERROR(SR_demand_forecast!E207*Settings!$K$67,"-")</f>
        <v>0</v>
      </c>
      <c r="E212" s="93">
        <f>IFERROR(SR_demand_forecast!F207*Settings!$K$67,"-")</f>
        <v>0</v>
      </c>
      <c r="F212" s="93">
        <f>IFERROR(SR_demand_forecast!G207*Settings!$K$67,"-")</f>
        <v>0</v>
      </c>
      <c r="G212" s="93">
        <f>IFERROR(SR_demand_forecast!H207*Settings!$K$67,"-")</f>
        <v>0</v>
      </c>
      <c r="H212" s="93">
        <f>IFERROR(SR_demand_forecast!I207*Settings!$K$67,"-")</f>
        <v>0</v>
      </c>
      <c r="I212" s="93">
        <f>IFERROR(SR_demand_forecast!J207*Settings!$K$67,"-")</f>
        <v>0</v>
      </c>
      <c r="J212" s="93">
        <f>IFERROR(SR_demand_forecast!K207*Settings!$K$67,"-")</f>
        <v>0</v>
      </c>
      <c r="K212" s="93">
        <f>IFERROR(SR_demand_forecast!L207*Settings!$K$67,"-")</f>
        <v>0</v>
      </c>
      <c r="L212" s="93">
        <f>IFERROR(SR_demand_forecast!M207*Settings!$K$67,"-")</f>
        <v>0</v>
      </c>
      <c r="M212" s="93">
        <f>IFERROR(SR_demand_forecast!N207*Settings!$K$67,"-")</f>
        <v>0</v>
      </c>
      <c r="N212" s="93">
        <f>IFERROR(SR_demand_forecast!O207*Settings!$K$67,"-")</f>
        <v>0</v>
      </c>
      <c r="O212" s="93">
        <f>IFERROR(SR_demand_forecast!P207*Settings!$K$67,"-")</f>
        <v>0</v>
      </c>
      <c r="P212" s="93">
        <f>IFERROR(SR_demand_forecast!Q207*Settings!$K$67,"-")</f>
        <v>0</v>
      </c>
      <c r="Q212" s="93">
        <f>IFERROR(SR_demand_forecast!R207*Settings!$K$67,"-")</f>
        <v>0</v>
      </c>
      <c r="R212" s="93">
        <f>IFERROR(SR_demand_forecast!S207*Settings!$K$67,"-")</f>
        <v>0</v>
      </c>
      <c r="S212" s="93">
        <f>IFERROR(SR_demand_forecast!T207*Settings!$K$67,"-")</f>
        <v>0</v>
      </c>
      <c r="T212" s="93">
        <f>IFERROR(SR_demand_forecast!U207*Settings!$K$67,"-")</f>
        <v>0</v>
      </c>
      <c r="U212" s="93">
        <f>IFERROR(SR_demand_forecast!V207*Settings!$K$67,"-")</f>
        <v>0</v>
      </c>
      <c r="V212" s="93">
        <f>IFERROR(SR_demand_forecast!W207*Settings!$K$67,"-")</f>
        <v>0</v>
      </c>
    </row>
    <row r="213" spans="1:22" x14ac:dyDescent="0.3">
      <c r="A213" s="247"/>
      <c r="B213" s="45" t="s">
        <v>57</v>
      </c>
      <c r="C213" s="93">
        <f>IFERROR(SR_demand_forecast!D208*Settings!$K$67,"-")</f>
        <v>131871.87391977527</v>
      </c>
      <c r="D213" s="93">
        <f>IFERROR(SR_demand_forecast!E208*Settings!$K$67,"-")</f>
        <v>151464.2666164276</v>
      </c>
      <c r="E213" s="93">
        <f>IFERROR(SR_demand_forecast!F208*Settings!$K$67,"-")</f>
        <v>171832.81948529344</v>
      </c>
      <c r="F213" s="93">
        <f>IFERROR(SR_demand_forecast!G208*Settings!$K$67,"-")</f>
        <v>193000.7419761827</v>
      </c>
      <c r="G213" s="93">
        <f>IFERROR(SR_demand_forecast!H208*Settings!$K$67,"-")</f>
        <v>218097.71385581588</v>
      </c>
      <c r="H213" s="93">
        <f>IFERROR(SR_demand_forecast!I208*Settings!$K$67,"-")</f>
        <v>241752.16164196824</v>
      </c>
      <c r="I213" s="93">
        <f>IFERROR(SR_demand_forecast!J208*Settings!$K$67,"-")</f>
        <v>266295.69039663469</v>
      </c>
      <c r="J213" s="93">
        <f>IFERROR(SR_demand_forecast!K208*Settings!$K$67,"-")</f>
        <v>291754.40157944115</v>
      </c>
      <c r="K213" s="93">
        <f>IFERROR(SR_demand_forecast!L208*Settings!$K$67,"-")</f>
        <v>318155.08507601148</v>
      </c>
      <c r="L213" s="93">
        <f>IFERROR(SR_demand_forecast!M208*Settings!$K$67,"-")</f>
        <v>345525.23629442311</v>
      </c>
      <c r="M213" s="93">
        <f>IFERROR(SR_demand_forecast!N208*Settings!$K$67,"-")</f>
        <v>350928.63388979988</v>
      </c>
      <c r="N213" s="93">
        <f>IFERROR(SR_demand_forecast!O208*Settings!$K$67,"-")</f>
        <v>356440.09943708411</v>
      </c>
      <c r="O213" s="93">
        <f>IFERROR(SR_demand_forecast!P208*Settings!$K$67,"-")</f>
        <v>362061.79429531412</v>
      </c>
      <c r="P213" s="93">
        <f>IFERROR(SR_demand_forecast!Q208*Settings!$K$67,"-")</f>
        <v>367795.92305070866</v>
      </c>
      <c r="Q213" s="93">
        <f>IFERROR(SR_demand_forecast!R208*Settings!$K$67,"-")</f>
        <v>373644.73438121111</v>
      </c>
      <c r="R213" s="93">
        <f>IFERROR(SR_demand_forecast!S208*Settings!$K$67,"-")</f>
        <v>379610.52193832357</v>
      </c>
      <c r="S213" s="93">
        <f>IFERROR(SR_demand_forecast!T208*Settings!$K$67,"-")</f>
        <v>385695.62524657836</v>
      </c>
      <c r="T213" s="93">
        <f>IFERROR(SR_demand_forecast!U208*Settings!$K$67,"-")</f>
        <v>391902.43062099832</v>
      </c>
      <c r="U213" s="93">
        <f>IFERROR(SR_demand_forecast!V208*Settings!$K$67,"-")</f>
        <v>398233.37210290646</v>
      </c>
      <c r="V213" s="93">
        <f>IFERROR(SR_demand_forecast!W208*Settings!$K$67,"-")</f>
        <v>404690.93241445289</v>
      </c>
    </row>
    <row r="214" spans="1:22" x14ac:dyDescent="0.3">
      <c r="A214" s="247"/>
      <c r="B214" s="45" t="s">
        <v>60</v>
      </c>
      <c r="C214" s="93">
        <f>IFERROR(SR_demand_forecast!D209*Settings!$K$67,"-")</f>
        <v>1939524.4601005251</v>
      </c>
      <c r="D214" s="93">
        <f>IFERROR(SR_demand_forecast!E209*Settings!$K$67,"-")</f>
        <v>2238765.3768017488</v>
      </c>
      <c r="E214" s="93">
        <f>IFERROR(SR_demand_forecast!F209*Settings!$K$67,"-")</f>
        <v>2549643.4402635759</v>
      </c>
      <c r="F214" s="93">
        <f>IFERROR(SR_demand_forecast!G209*Settings!$K$67,"-")</f>
        <v>2872504.4399897493</v>
      </c>
      <c r="G214" s="93">
        <f>IFERROR(SR_demand_forecast!H209*Settings!$K$67,"-")</f>
        <v>3207703.3422054593</v>
      </c>
      <c r="H214" s="93">
        <f>IFERROR(SR_demand_forecast!I209*Settings!$K$67,"-")</f>
        <v>3613280.8796484843</v>
      </c>
      <c r="I214" s="93">
        <f>IFERROR(SR_demand_forecast!J209*Settings!$K$67,"-")</f>
        <v>3986494.8657849529</v>
      </c>
      <c r="J214" s="93">
        <f>IFERROR(SR_demand_forecast!K209*Settings!$K$67,"-")</f>
        <v>4373413.7589533161</v>
      </c>
      <c r="K214" s="93">
        <f>IFERROR(SR_demand_forecast!L209*Settings!$K$67,"-")</f>
        <v>4774436.4698403999</v>
      </c>
      <c r="L214" s="93">
        <f>IFERROR(SR_demand_forecast!M209*Settings!$K$67,"-")</f>
        <v>5189972.3835976813</v>
      </c>
      <c r="M214" s="93">
        <f>IFERROR(SR_demand_forecast!N209*Settings!$K$67,"-")</f>
        <v>5282688.8343547741</v>
      </c>
      <c r="N214" s="93">
        <f>IFERROR(SR_demand_forecast!O209*Settings!$K$67,"-")</f>
        <v>5377259.6141270092</v>
      </c>
      <c r="O214" s="93">
        <f>IFERROR(SR_demand_forecast!P209*Settings!$K$67,"-")</f>
        <v>5473721.8094946891</v>
      </c>
      <c r="P214" s="93">
        <f>IFERROR(SR_demand_forecast!Q209*Settings!$K$67,"-")</f>
        <v>5572113.2487697229</v>
      </c>
      <c r="Q214" s="93">
        <f>IFERROR(SR_demand_forecast!R209*Settings!$K$67,"-")</f>
        <v>5672472.5168302581</v>
      </c>
      <c r="R214" s="93">
        <f>IFERROR(SR_demand_forecast!S209*Settings!$K$67,"-")</f>
        <v>5774838.9702520017</v>
      </c>
      <c r="S214" s="93">
        <f>IFERROR(SR_demand_forecast!T209*Settings!$K$67,"-")</f>
        <v>5879252.7527421825</v>
      </c>
      <c r="T214" s="93">
        <f>IFERROR(SR_demand_forecast!U209*Settings!$K$67,"-")</f>
        <v>5985754.810882167</v>
      </c>
      <c r="U214" s="93">
        <f>IFERROR(SR_demand_forecast!V209*Settings!$K$67,"-")</f>
        <v>6094386.9101849487</v>
      </c>
      <c r="V214" s="93">
        <f>IFERROR(SR_demand_forecast!W209*Settings!$K$67,"-")</f>
        <v>6205191.6514737876</v>
      </c>
    </row>
    <row r="215" spans="1:22" x14ac:dyDescent="0.3">
      <c r="A215" s="247"/>
      <c r="B215" s="45" t="s">
        <v>103</v>
      </c>
      <c r="C215" s="154">
        <f t="shared" ref="C215:V215" si="11">SUM(C207:C214)</f>
        <v>31289673.86289198</v>
      </c>
      <c r="D215" s="154">
        <f t="shared" si="11"/>
        <v>34159892.869254068</v>
      </c>
      <c r="E215" s="154">
        <f t="shared" si="11"/>
        <v>39466539.123275921</v>
      </c>
      <c r="F215" s="154">
        <f t="shared" si="11"/>
        <v>43909120.613353282</v>
      </c>
      <c r="G215" s="154">
        <f t="shared" si="11"/>
        <v>49246091.139251612</v>
      </c>
      <c r="H215" s="154">
        <f t="shared" si="11"/>
        <v>54410746.803683899</v>
      </c>
      <c r="I215" s="154">
        <f t="shared" si="11"/>
        <v>59853441.637266137</v>
      </c>
      <c r="J215" s="154">
        <f t="shared" si="11"/>
        <v>65466554.292361222</v>
      </c>
      <c r="K215" s="154">
        <f t="shared" si="11"/>
        <v>70996365.260987759</v>
      </c>
      <c r="L215" s="154">
        <f t="shared" si="11"/>
        <v>76724890.973709732</v>
      </c>
      <c r="M215" s="154">
        <f t="shared" si="11"/>
        <v>80787174.135090232</v>
      </c>
      <c r="N215" s="154">
        <f t="shared" si="11"/>
        <v>82255207.7422034</v>
      </c>
      <c r="O215" s="154">
        <f t="shared" si="11"/>
        <v>83752602.021458834</v>
      </c>
      <c r="P215" s="154">
        <f t="shared" si="11"/>
        <v>85279944.186299384</v>
      </c>
      <c r="Q215" s="154">
        <f t="shared" si="11"/>
        <v>86837833.194436729</v>
      </c>
      <c r="R215" s="154">
        <f t="shared" si="11"/>
        <v>88426879.982736811</v>
      </c>
      <c r="S215" s="154">
        <f t="shared" si="11"/>
        <v>90047707.70680292</v>
      </c>
      <c r="T215" s="154">
        <f t="shared" si="11"/>
        <v>91700951.985350341</v>
      </c>
      <c r="U215" s="154">
        <f t="shared" si="11"/>
        <v>93387261.149468705</v>
      </c>
      <c r="V215" s="154">
        <f t="shared" si="11"/>
        <v>95107296.496869445</v>
      </c>
    </row>
    <row r="216" spans="1:22" x14ac:dyDescent="0.3">
      <c r="A216" s="247"/>
    </row>
    <row r="217" spans="1:22" x14ac:dyDescent="0.3">
      <c r="A217" s="247"/>
    </row>
    <row r="218" spans="1:22" x14ac:dyDescent="0.3">
      <c r="A218" s="247"/>
    </row>
    <row r="219" spans="1:22" x14ac:dyDescent="0.3">
      <c r="A219" s="247"/>
    </row>
    <row r="220" spans="1:22" x14ac:dyDescent="0.3">
      <c r="A220" s="247"/>
    </row>
    <row r="221" spans="1:22" x14ac:dyDescent="0.3">
      <c r="A221" s="247"/>
    </row>
    <row r="222" spans="1:22" x14ac:dyDescent="0.3">
      <c r="A222" s="247"/>
    </row>
    <row r="223" spans="1:22" x14ac:dyDescent="0.3">
      <c r="A223" s="247"/>
    </row>
    <row r="224" spans="1:22" x14ac:dyDescent="0.3">
      <c r="A224" s="247"/>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topLeftCell="A16" zoomScaleNormal="100" workbookViewId="0">
      <selection activeCell="AD23" sqref="AD23"/>
    </sheetView>
  </sheetViews>
  <sheetFormatPr defaultRowHeight="14.4" x14ac:dyDescent="0.3"/>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activeCell="S51" sqref="S51"/>
    </sheetView>
  </sheetViews>
  <sheetFormatPr defaultRowHeight="14.4" x14ac:dyDescent="0.3"/>
  <sheetData>
    <row r="84" spans="2:2" x14ac:dyDescent="0.3">
      <c r="B84" s="41" t="s">
        <v>139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topLeftCell="A13" zoomScaleNormal="100" workbookViewId="0">
      <selection sqref="A1:A1048576"/>
    </sheetView>
  </sheetViews>
  <sheetFormatPr defaultRowHeight="14.4" x14ac:dyDescent="0.3"/>
  <sheetData>
    <row r="84" spans="2:2" x14ac:dyDescent="0.3">
      <c r="B84" s="41" t="s">
        <v>139</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AK66" sqref="AK66"/>
    </sheetView>
  </sheetViews>
  <sheetFormatPr defaultRowHeight="14.4" x14ac:dyDescent="0.3"/>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AS36" sqref="AS36"/>
    </sheetView>
  </sheetViews>
  <sheetFormatPr defaultRowHeight="14.4" x14ac:dyDescent="0.3"/>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AE20" sqref="AE20"/>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3d3621f-c536-4301-bfb9-83a8ef0bc064">
      <UserInfo>
        <DisplayName>David Zwick</DisplayName>
        <AccountId>24</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663265B700B544EAF008B06A005F9B0" ma:contentTypeVersion="6" ma:contentTypeDescription="Create a new document." ma:contentTypeScope="" ma:versionID="83c4137ff3872877bbebf0b0f48e96cb">
  <xsd:schema xmlns:xsd="http://www.w3.org/2001/XMLSchema" xmlns:xs="http://www.w3.org/2001/XMLSchema" xmlns:p="http://schemas.microsoft.com/office/2006/metadata/properties" xmlns:ns2="19804bb4-31a6-4608-bfa7-5be41c29be46" xmlns:ns3="43d3621f-c536-4301-bfb9-83a8ef0bc064" targetNamespace="http://schemas.microsoft.com/office/2006/metadata/properties" ma:root="true" ma:fieldsID="bf83b806f2863f15555693c50585e0e3" ns2:_="" ns3:_="">
    <xsd:import namespace="19804bb4-31a6-4608-bfa7-5be41c29be46"/>
    <xsd:import namespace="43d3621f-c536-4301-bfb9-83a8ef0bc06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804bb4-31a6-4608-bfa7-5be41c29be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d3621f-c536-4301-bfb9-83a8ef0bc06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190CFE-7E47-4E20-BC8E-738DDC3F5DF4}">
  <ds:schemaRefs>
    <ds:schemaRef ds:uri="http://schemas.microsoft.com/office/2006/metadata/properties"/>
    <ds:schemaRef ds:uri="http://schemas.microsoft.com/office/infopath/2007/PartnerControls"/>
    <ds:schemaRef ds:uri="43d3621f-c536-4301-bfb9-83a8ef0bc064"/>
  </ds:schemaRefs>
</ds:datastoreItem>
</file>

<file path=customXml/itemProps2.xml><?xml version="1.0" encoding="utf-8"?>
<ds:datastoreItem xmlns:ds="http://schemas.openxmlformats.org/officeDocument/2006/customXml" ds:itemID="{D1D0AA51-0CAA-47F6-B6D6-3343CDD4E313}">
  <ds:schemaRefs>
    <ds:schemaRef ds:uri="http://schemas.microsoft.com/sharepoint/v3/contenttype/forms"/>
  </ds:schemaRefs>
</ds:datastoreItem>
</file>

<file path=customXml/itemProps3.xml><?xml version="1.0" encoding="utf-8"?>
<ds:datastoreItem xmlns:ds="http://schemas.openxmlformats.org/officeDocument/2006/customXml" ds:itemID="{B4429E73-28C8-4D5D-B18D-42EFF15B53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804bb4-31a6-4608-bfa7-5be41c29be46"/>
    <ds:schemaRef ds:uri="43d3621f-c536-4301-bfb9-83a8ef0bc0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Index</vt:lpstr>
      <vt:lpstr>Read_Me</vt:lpstr>
      <vt:lpstr>Settings</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2024-01-20T23:33:44Z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0x010100E663265B700B544EAF008B06A005F9B0</vt:lpwstr>
  </property>
</Properties>
</file>